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Default Extension="gif" ContentType="image/gif"/>
  <Default Extension="jpg" ContentType="image/p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0" yWindow="0" windowWidth="28800" windowHeight="11700" tabRatio="592"/>
  </bookViews>
  <sheets>
    <sheet name="Obrazac 1a" sheetId="1" r:id="rId1"/>
    <sheet name="Obrazac 1b" sheetId="11" r:id="rId2"/>
    <sheet name="Obrazac 2" sheetId="4" r:id="rId3"/>
    <sheet name="Obrazac 3" sheetId="5" r:id="rId4"/>
    <sheet name="Obrazac 4" sheetId="8" r:id="rId5"/>
    <sheet name="Popis popratne dokumentacije" sheetId="10" r:id="rId6"/>
    <sheet name="Obrazac 4 - rekapitualcija" sheetId="7" state="hidden" r:id="rId7"/>
    <sheet name="Pomocni" sheetId="2" state="hidden" r:id="rId8"/>
    <sheet name="Verzije" sheetId="12" state="hidden" r:id="rId9"/>
  </sheets>
  <definedNames>
    <definedName name="_xlnm._FilterDatabase" localSheetId="6" hidden="1">'Obrazac 4 - rekapitualcija'!$A$8:$AN$18</definedName>
    <definedName name="DANE">Pomocni!$X$2:$X$3</definedName>
    <definedName name="DANE2">Pomocni!$AG$2:$AG$4</definedName>
    <definedName name="DANE3">Pomocni!$X$5:$X$7</definedName>
    <definedName name="Informiranje">Pomocni!$AC$2:$AC$15</definedName>
    <definedName name="Lokacija">Pomocni!$Z$2:$Z$3</definedName>
    <definedName name="Namjena">Pomocni!$Q$1:$Q$8</definedName>
    <definedName name="NKD">Pomocni!$E$13:$E$1080</definedName>
    <definedName name="Potpore">Pomocni!$AA$2:$AA$3</definedName>
    <definedName name="Potpore2">Pomocni!$W$19:$W$21</definedName>
    <definedName name="_xlnm.Print_Area" localSheetId="0">'Obrazac 1a'!$B$1:$K$114</definedName>
    <definedName name="_xlnm.Print_Area" localSheetId="2">'Obrazac 2'!$B$1:$P$142</definedName>
    <definedName name="_xlnm.Print_Area" localSheetId="3">'Obrazac 3'!$A$1:$Q$91</definedName>
    <definedName name="_xlnm.Print_Area" localSheetId="4">'Obrazac 4'!$A$1:$I$71</definedName>
    <definedName name="_xlnm.Print_Area" localSheetId="6">'Obrazac 4 - rekapitualcija'!$A$1:$AN$20</definedName>
    <definedName name="_xlnm.Print_Area" localSheetId="5">'Popis popratne dokumentacije'!$A$1:$E$30</definedName>
    <definedName name="_xlnm.Print_Titles" localSheetId="6">'Obrazac 4 - rekapitualcija'!$A:$B,'Obrazac 4 - rekapitualcija'!$7:$8</definedName>
    <definedName name="RH">Pomocni!$W$2:$W$3</definedName>
    <definedName name="SPV">Pomocni!$V$2:$V$3</definedName>
    <definedName name="STATUSPOTPORE">Pomocni!$AH$2:$AH$3</definedName>
    <definedName name="Županije">Pomocni!$T$47:$T$67</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1" i="2" l="1"/>
  <c r="H64" i="5" l="1"/>
  <c r="G64" i="5"/>
  <c r="H63" i="5"/>
  <c r="G63" i="5"/>
  <c r="G60" i="11" l="1"/>
  <c r="K78" i="1" l="1"/>
  <c r="K74" i="1"/>
  <c r="M59" i="5"/>
  <c r="L59" i="5"/>
  <c r="M47" i="5"/>
  <c r="L47" i="5"/>
  <c r="M35" i="5"/>
  <c r="L35" i="5"/>
  <c r="M100" i="4"/>
  <c r="L79" i="4"/>
  <c r="I63" i="11"/>
  <c r="I61" i="11"/>
  <c r="I60" i="11"/>
  <c r="I81" i="11" s="1"/>
  <c r="G63" i="11"/>
  <c r="G81" i="11"/>
  <c r="O54" i="11"/>
  <c r="N54" i="11"/>
  <c r="P28" i="11"/>
  <c r="Q28" i="11"/>
  <c r="O41" i="11"/>
  <c r="N41" i="11"/>
  <c r="N79" i="4" l="1"/>
  <c r="M79" i="4"/>
  <c r="O100" i="4"/>
  <c r="N100" i="4"/>
  <c r="G10" i="11"/>
  <c r="I62" i="11" l="1"/>
  <c r="G62" i="11"/>
  <c r="K72" i="1"/>
  <c r="K87" i="1" l="1"/>
  <c r="K84" i="1"/>
  <c r="K33" i="1" l="1"/>
  <c r="H8" i="4" l="1"/>
  <c r="H9" i="4"/>
  <c r="H10" i="4"/>
  <c r="H7" i="4"/>
  <c r="G6" i="11"/>
  <c r="G9" i="11"/>
  <c r="G8" i="11"/>
  <c r="G7" i="11"/>
  <c r="T14" i="2" l="1"/>
  <c r="H9" i="8" l="1"/>
  <c r="K73" i="1" l="1"/>
  <c r="M9" i="8"/>
  <c r="F58" i="8"/>
  <c r="J43" i="1" l="1"/>
  <c r="C76" i="5" l="1"/>
  <c r="W9" i="7" l="1"/>
  <c r="AG9" i="7"/>
  <c r="AF9" i="7"/>
  <c r="AD9" i="7"/>
  <c r="AC9" i="7"/>
  <c r="AA9" i="7"/>
  <c r="Y9" i="7"/>
  <c r="X9" i="7"/>
  <c r="V9" i="7"/>
  <c r="T9" i="7"/>
  <c r="S9" i="7"/>
  <c r="Q9" i="7"/>
  <c r="H15" i="8" l="1"/>
  <c r="J94" i="1"/>
  <c r="L32" i="4" l="1"/>
  <c r="L31" i="4"/>
  <c r="L30" i="4"/>
  <c r="L29" i="4"/>
  <c r="L28" i="4"/>
  <c r="J69" i="1" l="1"/>
  <c r="K69" i="1" s="1"/>
  <c r="J82" i="1" l="1"/>
  <c r="J90" i="1" s="1"/>
  <c r="J86" i="1" l="1"/>
  <c r="K85" i="1" s="1"/>
  <c r="K43" i="1"/>
  <c r="K91" i="1"/>
  <c r="K42" i="1"/>
  <c r="T13" i="2" l="1"/>
  <c r="K71" i="1" l="1"/>
  <c r="K70" i="1"/>
  <c r="K68" i="1"/>
  <c r="K67" i="1"/>
  <c r="K63" i="1"/>
  <c r="K61" i="1"/>
  <c r="K53" i="1"/>
  <c r="K52" i="1"/>
  <c r="K51" i="1"/>
  <c r="K50" i="1"/>
  <c r="K49" i="1"/>
  <c r="K48" i="1"/>
  <c r="K47" i="1"/>
  <c r="C70" i="5" l="1"/>
  <c r="AJ6" i="2" l="1"/>
  <c r="AJ7" i="2" s="1"/>
  <c r="AJ5" i="2"/>
  <c r="E25" i="4" l="1"/>
  <c r="B5" i="2"/>
  <c r="B4" i="2"/>
  <c r="E4" i="2" s="1"/>
  <c r="H4" i="2" s="1"/>
  <c r="C32" i="1" s="1"/>
  <c r="K32" i="1" l="1"/>
  <c r="G4" i="2"/>
  <c r="P30" i="1" s="1"/>
  <c r="D4" i="2"/>
  <c r="K30" i="1" s="1"/>
  <c r="F5" i="2"/>
  <c r="R19" i="2"/>
  <c r="T34" i="2" s="1"/>
  <c r="F4" i="2"/>
  <c r="E5" i="2"/>
  <c r="G5" i="2" s="1"/>
  <c r="C5" i="2"/>
  <c r="J59" i="1" s="1"/>
  <c r="C4" i="2"/>
  <c r="P58" i="1" l="1"/>
  <c r="H5" i="2"/>
  <c r="C60" i="1" s="1"/>
  <c r="D5" i="2"/>
  <c r="K58" i="1" s="1"/>
  <c r="J31" i="1"/>
  <c r="R28" i="2"/>
  <c r="Q28" i="2"/>
  <c r="S34" i="2"/>
  <c r="R34" i="2"/>
  <c r="T28" i="2"/>
  <c r="S28" i="2"/>
  <c r="Q34" i="2"/>
  <c r="K93" i="1"/>
  <c r="K92" i="1"/>
  <c r="K82" i="1"/>
  <c r="K60" i="11"/>
  <c r="K63" i="11"/>
  <c r="G84" i="11"/>
  <c r="K61" i="11"/>
  <c r="G61" i="11"/>
  <c r="G82" i="11" s="1"/>
  <c r="I82" i="11"/>
  <c r="D74" i="11"/>
  <c r="C12" i="11"/>
  <c r="C79" i="11"/>
  <c r="C56" i="11"/>
  <c r="C67" i="11"/>
  <c r="H92" i="11"/>
  <c r="I76" i="11"/>
  <c r="G76" i="11"/>
  <c r="O53" i="11"/>
  <c r="N53" i="11"/>
  <c r="O40" i="11"/>
  <c r="N40" i="11"/>
  <c r="Q27" i="11"/>
  <c r="P27" i="11"/>
  <c r="K60" i="1" l="1"/>
  <c r="C18" i="11"/>
  <c r="D27" i="11"/>
  <c r="C44" i="11"/>
  <c r="C31" i="11"/>
  <c r="D28" i="11"/>
  <c r="D54" i="11"/>
  <c r="D41" i="11"/>
  <c r="D40" i="11"/>
  <c r="D53" i="11"/>
  <c r="K62" i="11"/>
  <c r="K64" i="11" s="1"/>
  <c r="G83" i="11"/>
  <c r="I83" i="11"/>
  <c r="D83" i="11"/>
  <c r="D62" i="11"/>
  <c r="G64" i="11"/>
  <c r="I64" i="11"/>
  <c r="G85" i="11"/>
  <c r="I84" i="11"/>
  <c r="I85" i="11" s="1"/>
  <c r="J89" i="1" l="1"/>
  <c r="K88" i="1" s="1"/>
  <c r="AN9" i="7"/>
  <c r="E9" i="7" l="1"/>
  <c r="AA33" i="2"/>
  <c r="AA32" i="2"/>
  <c r="AA31" i="2"/>
  <c r="L57" i="4" l="1"/>
  <c r="AM9" i="7" l="1"/>
  <c r="AL9" i="7"/>
  <c r="AK9" i="7"/>
  <c r="AJ9" i="7"/>
  <c r="AI9" i="7"/>
  <c r="AH9" i="7"/>
  <c r="AE9" i="7"/>
  <c r="AB9" i="7"/>
  <c r="Z9" i="7"/>
  <c r="U9" i="7" l="1"/>
  <c r="R9" i="7"/>
  <c r="P9" i="7"/>
  <c r="O9" i="7"/>
  <c r="M9" i="7"/>
  <c r="K9" i="7"/>
  <c r="J9" i="7"/>
  <c r="I9" i="7"/>
  <c r="H9" i="7"/>
  <c r="G9" i="7"/>
  <c r="F9" i="7"/>
  <c r="B9" i="7"/>
  <c r="E130" i="4" l="1"/>
  <c r="J108" i="4" l="1"/>
  <c r="L108" i="4" s="1"/>
  <c r="I108" i="4"/>
  <c r="K108" i="4" s="1"/>
  <c r="H108" i="4"/>
  <c r="O53" i="4" l="1"/>
  <c r="J107" i="4" s="1"/>
  <c r="L107" i="4" s="1"/>
  <c r="N53" i="4"/>
  <c r="I107" i="4" s="1"/>
  <c r="K107" i="4" s="1"/>
  <c r="M53" i="4"/>
  <c r="H107" i="4" s="1"/>
  <c r="H66" i="5" l="1"/>
  <c r="G66" i="5"/>
  <c r="L9" i="7" l="1"/>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C73" i="5" l="1"/>
  <c r="H65" i="5" l="1"/>
  <c r="G65" i="5"/>
  <c r="F81" i="5"/>
  <c r="L58" i="5"/>
  <c r="C37" i="5" l="1"/>
  <c r="C49" i="5"/>
  <c r="D58" i="5"/>
  <c r="D59" i="5"/>
  <c r="D46" i="5"/>
  <c r="D47" i="5"/>
  <c r="D34" i="5"/>
  <c r="D35" i="5"/>
  <c r="C25" i="5"/>
  <c r="H67" i="5"/>
  <c r="D65" i="5"/>
  <c r="G67" i="5"/>
  <c r="M58" i="5" l="1"/>
  <c r="M46" i="5"/>
  <c r="L46" i="5"/>
  <c r="M34" i="5" l="1"/>
  <c r="L34" i="5"/>
  <c r="C19" i="5" l="1"/>
  <c r="L70" i="1" l="1"/>
  <c r="U44" i="2" l="1"/>
  <c r="U45" i="2" s="1"/>
  <c r="J62" i="1" s="1"/>
  <c r="J106" i="4" l="1"/>
  <c r="L106" i="4" s="1"/>
  <c r="I106" i="4"/>
  <c r="K106" i="4" s="1"/>
  <c r="H106" i="4"/>
  <c r="T12" i="2"/>
  <c r="T15" i="2" s="1"/>
  <c r="J34" i="1" l="1"/>
  <c r="K34" i="1" s="1"/>
  <c r="H106" i="1"/>
  <c r="K27" i="1" s="1"/>
  <c r="H109" i="4" l="1"/>
  <c r="H110" i="4" s="1"/>
  <c r="Q39" i="2" s="1"/>
  <c r="J109" i="4"/>
  <c r="I109" i="4"/>
  <c r="B9" i="4"/>
  <c r="B10" i="4"/>
  <c r="B8" i="4"/>
  <c r="B7" i="4"/>
  <c r="K109" i="4" l="1"/>
  <c r="K110" i="4" s="1"/>
  <c r="L109" i="4"/>
  <c r="L110" i="4" s="1"/>
  <c r="J110" i="4"/>
  <c r="S39" i="2" s="1"/>
  <c r="I110" i="4"/>
  <c r="R39" i="2" s="1"/>
  <c r="Q42" i="2" l="1"/>
  <c r="Q43" i="2" s="1"/>
  <c r="I120" i="4" s="1"/>
  <c r="J29" i="1" l="1"/>
  <c r="K29" i="1" s="1"/>
  <c r="D9" i="7" s="1"/>
  <c r="L85" i="1"/>
  <c r="B122" i="4" l="1"/>
  <c r="L88" i="1"/>
</calcChain>
</file>

<file path=xl/comments1.xml><?xml version="1.0" encoding="utf-8"?>
<comments xmlns="http://schemas.openxmlformats.org/spreadsheetml/2006/main">
  <authors>
    <author>Josip Josipovic</author>
    <author>Crnkovic Trivic Goranka ES</author>
    <author>IS(fiisf</author>
  </authors>
  <commentList>
    <comment ref="B20" authorId="0">
      <text>
        <r>
          <rPr>
            <b/>
            <sz val="9"/>
            <color indexed="81"/>
            <rFont val="Tahoma"/>
            <family val="2"/>
            <charset val="238"/>
          </rPr>
          <t xml:space="preserve">Pojašnjenje:
</t>
        </r>
        <r>
          <rPr>
            <sz val="9"/>
            <color indexed="81"/>
            <rFont val="Tahoma"/>
            <family val="2"/>
            <charset val="238"/>
          </rPr>
          <t xml:space="preserve">Ukoliko Prijavitelju bude odobren kredit iz financijskog instrumenta ESIF Krediti za rast i razvoj, Prijavitelj će imati obvezu istaknuti ploču ili naljepnicu iz kojih će biti vidljivo da je investicija financirana putem navedenog financijskog instrumenta.
Navedeni podaci će se koristiti za dostavu navedenih ploča i naljepnica.
</t>
        </r>
      </text>
    </comment>
    <comment ref="C27" authorId="0">
      <text>
        <r>
          <rPr>
            <b/>
            <sz val="9"/>
            <color indexed="81"/>
            <rFont val="Tahoma"/>
            <family val="2"/>
            <charset val="238"/>
          </rPr>
          <t>Pojašnjenje kriterija:</t>
        </r>
        <r>
          <rPr>
            <sz val="9"/>
            <color indexed="81"/>
            <rFont val="Tahoma"/>
            <family val="2"/>
            <charset val="238"/>
          </rPr>
          <t xml:space="preserve">
U skladu s točkom 2.1. c) Programa kreditiranja prihvatljivi korisnici kredita moraju poslovati najmanje dvije godine prije podnošenja zahtjeva za kredit. 
Datum početka poslovanja nije nužno jednak datumu osnivanja/registracije, nego je za ovaj kriterij potrebno unijeti datum s kojim je Prijavitelj započeo s poslovanjem. Navedeno se dokazuje relevantnim službenim financijskim izvještajima. 
Prihvatljivi korisnici kredita su i društva posebne namjene (DPN) koja posluju kraće od 2 (dvije) godine, a pritom udovoljavaju ostalim kriterijima prihvatljivosti, te čiji vlasnici ili osnivači udovoljavaju svim kriterijima prihvatljivosti.
</t>
        </r>
        <r>
          <rPr>
            <b/>
            <sz val="9"/>
            <color indexed="81"/>
            <rFont val="Tahoma"/>
            <family val="2"/>
            <charset val="238"/>
          </rPr>
          <t>Dokaz:</t>
        </r>
        <r>
          <rPr>
            <sz val="9"/>
            <color indexed="81"/>
            <rFont val="Tahoma"/>
            <family val="2"/>
            <charset val="238"/>
          </rPr>
          <t xml:space="preserve">
Financijaki izvještaji iz koih je vidljivo da Prijavitelj ostvaruje poslovne prihode u posljednje dvije godine.</t>
        </r>
      </text>
    </comment>
    <comment ref="C28" authorId="0">
      <text>
        <r>
          <rPr>
            <b/>
            <sz val="9"/>
            <color indexed="81"/>
            <rFont val="Tahoma"/>
            <family val="2"/>
            <charset val="238"/>
          </rPr>
          <t xml:space="preserve">Pojašnjenje kriterija:
</t>
        </r>
        <r>
          <rPr>
            <sz val="9"/>
            <color indexed="81"/>
            <rFont val="Tahoma"/>
            <family val="2"/>
            <charset val="238"/>
          </rPr>
          <t xml:space="preserve">U skladu s točkom 2.1. prihvatljivi korisnici kredita mogu biti i društva posebne namjene (DPN) koja posluju kraće od 2 (dvije) godine, a pritom udovoljavaju ostalim kriterijima prihvatljivosti, te čiji vlasnici ili osnivači udovoljavaju svim kriterijima prihvatljivosti.
</t>
        </r>
        <r>
          <rPr>
            <b/>
            <sz val="9"/>
            <color indexed="81"/>
            <rFont val="Tahoma"/>
            <family val="2"/>
            <charset val="238"/>
          </rPr>
          <t>Dokaz:</t>
        </r>
        <r>
          <rPr>
            <sz val="9"/>
            <color indexed="81"/>
            <rFont val="Tahoma"/>
            <family val="2"/>
            <charset val="238"/>
          </rPr>
          <t xml:space="preserve">
1. Izjava Prijavitelja dana potpisom ovog obrasca. 
U slučaju da je odgovor DA ili ukoliko tijekom obrade zahtjeva Prijavitelja poslovna banka (financijski posrednik) utvrdi da je riječ o SPV/DPN, poslovna banka (financijski posrednik) može od Prijavitelja zatražiti dodatne dokaze/informacije kako bi potvrdila navedeno. </t>
        </r>
      </text>
    </comment>
    <comment ref="C29" authorId="0">
      <text>
        <r>
          <rPr>
            <b/>
            <sz val="9"/>
            <color indexed="81"/>
            <rFont val="Tahoma"/>
            <family val="2"/>
            <charset val="238"/>
          </rPr>
          <t xml:space="preserve">Napomena:
</t>
        </r>
        <r>
          <rPr>
            <sz val="9"/>
            <color indexed="81"/>
            <rFont val="Tahoma"/>
            <family val="2"/>
            <charset val="238"/>
          </rPr>
          <t>Ovo polje se ne popunjava, podaci se povlače iz Obrasca 2 ovoga dokumenta. Nakon što se popune podaci u Obrascu 2 odrediti će se veličina poduzetnika i prihvatljivost Prijavitelja s obzirom na veličinu.</t>
        </r>
        <r>
          <rPr>
            <b/>
            <sz val="9"/>
            <color indexed="81"/>
            <rFont val="Tahoma"/>
            <family val="2"/>
            <charset val="238"/>
          </rPr>
          <t xml:space="preserve">
Pojašnjenje kriterija:
</t>
        </r>
        <r>
          <rPr>
            <sz val="9"/>
            <color indexed="81"/>
            <rFont val="Tahoma"/>
            <family val="2"/>
            <charset val="238"/>
          </rPr>
          <t xml:space="preserve">U skladu s točkom 2.1. a) Programa kreditiranja prihvatljivi korisnici kredita su poduzetnici koji, prilikom podnošenja zahtjeva za kredit, odnosno u trenutku odobrenja kredita, prema veličini ulaze u kategoriju mali i srednji poduzetnici (MSP) sukladno važećoj definiciji EU (Preporuka Europske Komisije 2003/361/EZ od 6. svibnja 2003.)
</t>
        </r>
        <r>
          <rPr>
            <b/>
            <sz val="9"/>
            <color indexed="81"/>
            <rFont val="Tahoma"/>
            <family val="2"/>
            <charset val="238"/>
          </rPr>
          <t xml:space="preserve">Dokaz:
</t>
        </r>
        <r>
          <rPr>
            <sz val="9"/>
            <color indexed="81"/>
            <rFont val="Tahoma"/>
            <family val="2"/>
            <charset val="238"/>
          </rPr>
          <t>1. Izjava o veličini poduzetnika koja se nalazi u Obrascu 2 ovog dokumenta
2. Posljednji službeni godišnji financijski izvještaj (GFI), a za obveznike poreza na dohodak (obrtnici, samostalna djelatnost, itd.) obvezne evidencije propisane Zakonom i Pravilnikom o porezu na dohodak. Navedene izvještaje potrebno je dostaviti za svakog člana grupe povezanih osoba</t>
        </r>
      </text>
    </comment>
    <comment ref="C30" authorId="0">
      <text>
        <r>
          <rPr>
            <b/>
            <sz val="9"/>
            <color indexed="81"/>
            <rFont val="Tahoma"/>
            <family val="2"/>
            <charset val="238"/>
          </rPr>
          <t xml:space="preserve">Pojašnjenje kriterija:
</t>
        </r>
        <r>
          <rPr>
            <sz val="9"/>
            <color indexed="81"/>
            <rFont val="Tahoma"/>
            <family val="2"/>
            <charset val="238"/>
          </rPr>
          <t xml:space="preserve">U skaldu s točkom 2.2. Programa kreditiranja definirane su neprihvatljive osnovne djelatnosti. Poduzetnici čija osnovna djelatnost (djelatnost navedena u sudskom registru) je iz jednog područja navedenih u točci 2.2. Programa kreditiranja, nisu prihvatljivi za financiranje, čak niti u slučajevima u kojima ulažu u neku od prihvatljivih djelatnosti.
Kriterij osnovne djelatnosti mora biti ispunjen tijekom cijelog vremena trajanja kredita.
</t>
        </r>
        <r>
          <rPr>
            <b/>
            <sz val="9"/>
            <color indexed="81"/>
            <rFont val="Tahoma"/>
            <family val="2"/>
            <charset val="238"/>
          </rPr>
          <t xml:space="preserve">Dokaz:
</t>
        </r>
        <r>
          <rPr>
            <sz val="9"/>
            <color indexed="81"/>
            <rFont val="Tahoma"/>
            <family val="2"/>
            <charset val="238"/>
          </rPr>
          <t>1. Izvod iz sudskog registra</t>
        </r>
      </text>
    </comment>
    <comment ref="C33" authorId="0">
      <text>
        <r>
          <rPr>
            <b/>
            <sz val="9"/>
            <color indexed="81"/>
            <rFont val="Tahoma"/>
            <family val="2"/>
            <charset val="238"/>
          </rPr>
          <t xml:space="preserve">Pojašnjenje kriterija:
</t>
        </r>
        <r>
          <rPr>
            <sz val="9"/>
            <color indexed="81"/>
            <rFont val="Tahoma"/>
            <family val="2"/>
            <charset val="238"/>
          </rPr>
          <t xml:space="preserve">U skladu s točkom 2.1.b. Programa kreditiranja prihvatljivi korisnici kredita su poduzetnici koji, prilikom podnošenja zahtjeva za kredit, odnosno u trenutku odobrenja kredita, posluju na teritoriju Republike Hrvatske.
</t>
        </r>
        <r>
          <rPr>
            <b/>
            <sz val="9"/>
            <color indexed="81"/>
            <rFont val="Tahoma"/>
            <family val="2"/>
            <charset val="238"/>
          </rPr>
          <t xml:space="preserve">Dokaz:
</t>
        </r>
        <r>
          <rPr>
            <sz val="9"/>
            <color indexed="81"/>
            <rFont val="Tahoma"/>
            <family val="2"/>
            <charset val="238"/>
          </rPr>
          <t xml:space="preserve">1. Izjava Prijavitelja dana potpisom ovog obrasca. 
</t>
        </r>
      </text>
    </comment>
    <comment ref="C34" authorId="0">
      <text>
        <r>
          <rPr>
            <b/>
            <sz val="9"/>
            <color indexed="81"/>
            <rFont val="Tahoma"/>
            <family val="2"/>
            <charset val="238"/>
          </rPr>
          <t xml:space="preserve">Napomena:
</t>
        </r>
        <r>
          <rPr>
            <sz val="9"/>
            <color indexed="81"/>
            <rFont val="Tahoma"/>
            <family val="2"/>
            <charset val="238"/>
          </rPr>
          <t xml:space="preserve">Ovo polje se ne popunjava, već se na temelju odgovora na pitanja 7.a) do 7.f) utvrđuje radili se o poduzetniku u poteškoćama
</t>
        </r>
        <r>
          <rPr>
            <b/>
            <sz val="9"/>
            <color indexed="81"/>
            <rFont val="Tahoma"/>
            <family val="2"/>
            <charset val="238"/>
          </rPr>
          <t xml:space="preserve">
Pojašnjenje kriterija:
</t>
        </r>
        <r>
          <rPr>
            <sz val="9"/>
            <color indexed="81"/>
            <rFont val="Tahoma"/>
            <family val="2"/>
            <charset val="238"/>
          </rPr>
          <t>U skladu s točkom 2.1.j) Programa kreditiranja prihvatljivi korisnici kredita su poduzetnici koji, prilikom podnošenja zahtjeva za kredit, odnosno u trenutku odobrenja kredita, j) nisu društvo u teškoćama kako je definirano pravilima o državnim potporama. Za utvrđivanje radili se o poduzetniku u poteškoćama potrebno je odgovoriti na pitanja 7.a) do 7.f)</t>
        </r>
        <r>
          <rPr>
            <b/>
            <sz val="9"/>
            <color indexed="81"/>
            <rFont val="Tahoma"/>
            <family val="2"/>
            <charset val="238"/>
          </rPr>
          <t xml:space="preserve">
Dokaz:
</t>
        </r>
        <r>
          <rPr>
            <sz val="9"/>
            <color indexed="81"/>
            <rFont val="Tahoma"/>
            <family val="2"/>
            <charset val="238"/>
          </rPr>
          <t xml:space="preserve">Dokazi navedeni u komentaru na pitanja 7.a) do 7.f)
</t>
        </r>
      </text>
    </comment>
    <comment ref="D35" authorId="1">
      <text>
        <r>
          <rPr>
            <b/>
            <sz val="9"/>
            <color indexed="81"/>
            <rFont val="Tahoma"/>
            <family val="2"/>
            <charset val="238"/>
          </rPr>
          <t xml:space="preserve">Pojašnjenje kriterija:
</t>
        </r>
        <r>
          <rPr>
            <sz val="9"/>
            <color indexed="81"/>
            <rFont val="Tahoma"/>
            <family val="2"/>
            <charset val="238"/>
          </rPr>
          <t>U skladu s točkom 2.1.j) Programa kreditiranja prihvatljivi korisnici kredita su poduzetnici koji, prilikom podnošenja zahtjeva za kredit, odnosno u trenutku odobrenja kredita nisu društvo u teškoćama kako je definirano pravilima o državnim potporama. 
Ako je više od polovice vlasničkog kapitala ili kapitala iz financijskog izvještaja izgubljeno na prenesene gubitke, radi se o poduzetniku u poteškoćama.</t>
        </r>
        <r>
          <rPr>
            <b/>
            <sz val="9"/>
            <color indexed="81"/>
            <rFont val="Tahoma"/>
            <family val="2"/>
            <charset val="238"/>
          </rPr>
          <t xml:space="preserve">
</t>
        </r>
        <r>
          <rPr>
            <sz val="9"/>
            <color indexed="81"/>
            <rFont val="Tahoma"/>
            <family val="2"/>
            <charset val="238"/>
          </rPr>
          <t>Izvor:
- GFI - AOP 067 Kapital i rezerve
- DOH obrascu (verzija 3.03) - točka 4.2.1. Dohodak u tekućoj godini</t>
        </r>
        <r>
          <rPr>
            <b/>
            <sz val="9"/>
            <color indexed="81"/>
            <rFont val="Tahoma"/>
            <family val="2"/>
            <charset val="238"/>
          </rPr>
          <t xml:space="preserve">
Dokaz:
</t>
        </r>
        <r>
          <rPr>
            <sz val="9"/>
            <color indexed="81"/>
            <rFont val="Tahoma"/>
            <family val="2"/>
            <charset val="238"/>
          </rPr>
          <t>Navedeni izvor</t>
        </r>
      </text>
    </comment>
    <comment ref="D36" authorId="1">
      <text>
        <r>
          <rPr>
            <b/>
            <sz val="9"/>
            <color indexed="81"/>
            <rFont val="Tahoma"/>
            <family val="2"/>
            <charset val="238"/>
          </rPr>
          <t xml:space="preserve">Pojašnjenje kriterija:
</t>
        </r>
        <r>
          <rPr>
            <sz val="9"/>
            <color indexed="81"/>
            <rFont val="Tahoma"/>
            <family val="2"/>
            <charset val="238"/>
          </rPr>
          <t xml:space="preserve">U skladu s točkom 2.1.j) Programa kreditiranja prihvatljivi korisnici kredita su poduzetnici koji, prilikom podnošenja zahtjeva za kredit, odnosno u trenutku odobrenja kredita nisu društvo u teškoćama kako je definirano pravilima o državnim potporama. </t>
        </r>
        <r>
          <rPr>
            <b/>
            <sz val="9"/>
            <color indexed="81"/>
            <rFont val="Tahoma"/>
            <family val="2"/>
            <charset val="238"/>
          </rPr>
          <t xml:space="preserve">
</t>
        </r>
        <r>
          <rPr>
            <sz val="9"/>
            <color indexed="81"/>
            <rFont val="Tahoma"/>
            <family val="2"/>
            <charset val="238"/>
          </rPr>
          <t xml:space="preserve">Ako je više od polovice vlasničkog kapitala ili kapitala iz financijskog izvještaja izgubljeno na prenesene gubitke, radi se o poduzetniku u poteškoćama.
Izvor:
- GFI - Preneseni gubitak AOP 083
- DOH obrascu (verzija 3.03) - točka 4.2.6. Iznos prenesenog gubitka 
</t>
        </r>
        <r>
          <rPr>
            <b/>
            <sz val="9"/>
            <color indexed="81"/>
            <rFont val="Tahoma"/>
            <family val="2"/>
            <charset val="238"/>
          </rPr>
          <t xml:space="preserve">Dokaz:
</t>
        </r>
        <r>
          <rPr>
            <sz val="9"/>
            <color indexed="81"/>
            <rFont val="Tahoma"/>
            <family val="2"/>
            <charset val="238"/>
          </rPr>
          <t>Navedeni izvor</t>
        </r>
      </text>
    </comment>
    <comment ref="D37" authorId="0">
      <text>
        <r>
          <rPr>
            <b/>
            <sz val="9"/>
            <color indexed="81"/>
            <rFont val="Tahoma"/>
            <family val="2"/>
            <charset val="238"/>
          </rPr>
          <t xml:space="preserve">Pojašnjenje kriterija:
</t>
        </r>
        <r>
          <rPr>
            <sz val="9"/>
            <color indexed="81"/>
            <rFont val="Tahoma"/>
            <family val="2"/>
            <charset val="238"/>
          </rPr>
          <t xml:space="preserve">U skladu s točkom 2.1.j) Programa kreditiranja prihvatljivi korisnici kredita su poduzetnici koji, prilikom podnošenja zahtjeva za kredit, odnosno u trenutku odobrenja kredita nisu društvo u teškoćama kako je definirano pravilima o državnim potporama. </t>
        </r>
        <r>
          <rPr>
            <b/>
            <sz val="9"/>
            <color indexed="81"/>
            <rFont val="Tahoma"/>
            <family val="2"/>
            <charset val="238"/>
          </rPr>
          <t xml:space="preserve">
</t>
        </r>
        <r>
          <rPr>
            <sz val="9"/>
            <color indexed="81"/>
            <rFont val="Tahoma"/>
            <family val="2"/>
            <charset val="238"/>
          </rPr>
          <t xml:space="preserve">Ukoliko se nad Prijavitelj provodi predstečajni i stčajni postupak riječ je o društvu u teškoćama. </t>
        </r>
        <r>
          <rPr>
            <b/>
            <sz val="9"/>
            <color indexed="81"/>
            <rFont val="Tahoma"/>
            <family val="2"/>
            <charset val="238"/>
          </rPr>
          <t xml:space="preserve">
Dokaz:
</t>
        </r>
        <r>
          <rPr>
            <sz val="9"/>
            <color indexed="81"/>
            <rFont val="Tahoma"/>
            <family val="2"/>
            <charset val="238"/>
          </rPr>
          <t xml:space="preserve">1. Izjava Prijavitelja dana potpisom ovog obrasca. 
</t>
        </r>
      </text>
    </comment>
    <comment ref="D38" authorId="0">
      <text>
        <r>
          <rPr>
            <b/>
            <sz val="9"/>
            <color indexed="81"/>
            <rFont val="Tahoma"/>
            <family val="2"/>
            <charset val="238"/>
          </rPr>
          <t xml:space="preserve">Pojašnjenje kriterija:
</t>
        </r>
        <r>
          <rPr>
            <sz val="9"/>
            <color indexed="81"/>
            <rFont val="Tahoma"/>
            <family val="2"/>
            <charset val="238"/>
          </rPr>
          <t xml:space="preserve">U skladu s točkom 2.1.j) Programa kreditiranja prihvatljivi korisnici kredita su poduzetnici koji, prilikom podnošenja zahtjeva za kredit, odnosno u trenutku odobrenja kredita nisu društvo u teškoćama kako je definirano pravilima o državnim potporama. </t>
        </r>
        <r>
          <rPr>
            <b/>
            <sz val="9"/>
            <color indexed="81"/>
            <rFont val="Tahoma"/>
            <family val="2"/>
            <charset val="238"/>
          </rPr>
          <t xml:space="preserve">
</t>
        </r>
        <r>
          <rPr>
            <sz val="9"/>
            <color indexed="81"/>
            <rFont val="Tahoma"/>
            <family val="2"/>
            <charset val="238"/>
          </rPr>
          <t>Člancima 5. do 7. Stečajnog zakona definirani su stečajni razlozi. Ukoliko je Prijavitelj ispunjava barem jedan od navedenih kriterija smatra se društvom u teškoćam</t>
        </r>
        <r>
          <rPr>
            <b/>
            <sz val="9"/>
            <color indexed="81"/>
            <rFont val="Tahoma"/>
            <family val="2"/>
            <charset val="238"/>
          </rPr>
          <t xml:space="preserve">a.
Dokaz:
</t>
        </r>
        <r>
          <rPr>
            <sz val="9"/>
            <color indexed="81"/>
            <rFont val="Tahoma"/>
            <family val="2"/>
            <charset val="238"/>
          </rPr>
          <t xml:space="preserve">1. Izjava Prijavitelja dana potpisom ovog obrasca. </t>
        </r>
      </text>
    </comment>
    <comment ref="D39" authorId="0">
      <text>
        <r>
          <rPr>
            <b/>
            <sz val="9"/>
            <color indexed="81"/>
            <rFont val="Tahoma"/>
            <family val="2"/>
            <charset val="238"/>
          </rPr>
          <t xml:space="preserve">Pojašnjenje kriterija:
</t>
        </r>
        <r>
          <rPr>
            <sz val="9"/>
            <color indexed="81"/>
            <rFont val="Tahoma"/>
            <family val="2"/>
            <charset val="238"/>
          </rPr>
          <t>U skladu s točkom 2.1.j) Programa kreditiranja prihvatljivi korisnici kredita su poduzetnici koji, prilikom podnošenja zahtjeva za kredit, odnosno u trenutku odobrenja kredita nisu društvo u teškoćama kako je definirano pravilima o državnim potporama. 
Ukoliko je Prijavitelj primio potporu za sanaciju koju je odobrila Europska komisija, a još nije nadoknadio zajam ili okončao jamstvo restrukturiranja riječ je o društvu u teškoćama. 
Na web stranici http://ec.europa.eu/competition/elojade/isef/index.cfm?clear=1&amp;policy_area_id=3 Prijavitelj može provjeriti da li mu je odobrena potpora za sanaciju (npr. pretragom po nazivu)</t>
        </r>
        <r>
          <rPr>
            <b/>
            <sz val="9"/>
            <color indexed="81"/>
            <rFont val="Tahoma"/>
            <family val="2"/>
            <charset val="238"/>
          </rPr>
          <t xml:space="preserve">
Dokaz:
</t>
        </r>
        <r>
          <rPr>
            <sz val="9"/>
            <color indexed="81"/>
            <rFont val="Tahoma"/>
            <family val="2"/>
            <charset val="238"/>
          </rPr>
          <t xml:space="preserve">1. Izjava Prijavitelja dana potpisom ovog obrasca. 
</t>
        </r>
      </text>
    </comment>
    <comment ref="D40" authorId="0">
      <text>
        <r>
          <rPr>
            <b/>
            <sz val="9"/>
            <color indexed="81"/>
            <rFont val="Tahoma"/>
            <family val="2"/>
            <charset val="238"/>
          </rPr>
          <t>Pojašnjenje kriterija:</t>
        </r>
        <r>
          <rPr>
            <sz val="9"/>
            <color indexed="81"/>
            <rFont val="Tahoma"/>
            <family val="2"/>
            <charset val="238"/>
          </rPr>
          <t xml:space="preserve">
U skladu s točkom 2.1.j) Programa kreditiranja prihvatljivi korisnici kredita su poduzetnici koji, prilikom podnošenja zahtjeva za kredit, odnosno u trenutku odobrenja kredita, nisu društvo u teškoćama kako je definirano pravilima o državnim potporama. 
Ukoliko je Prijavitelj primio potporu za restrukturiranje koju je odobrila Europska komisija, a još je podložan planu restrukturiranja riječ je o društvu u teškoćama.
Na web stranici http://ec.europa.eu/competition/elojade/isef/index.cfm?clear=1&amp;policy_area_id=3 Prijavitelj može provjeriti da li mu je odobrena potpora za restrukturiranje (npr. pretragom po nazivu)
</t>
        </r>
        <r>
          <rPr>
            <b/>
            <sz val="9"/>
            <color indexed="81"/>
            <rFont val="Tahoma"/>
            <family val="2"/>
            <charset val="238"/>
          </rPr>
          <t>Dokaz:</t>
        </r>
        <r>
          <rPr>
            <sz val="9"/>
            <color indexed="81"/>
            <rFont val="Tahoma"/>
            <family val="2"/>
            <charset val="238"/>
          </rPr>
          <t xml:space="preserve">
1. Izjava Prijavitelja dana potpisom ovog obrasca. </t>
        </r>
      </text>
    </comment>
    <comment ref="D41" authorId="0">
      <text>
        <r>
          <rPr>
            <b/>
            <sz val="9"/>
            <color indexed="81"/>
            <rFont val="Tahoma"/>
            <family val="2"/>
            <charset val="238"/>
          </rPr>
          <t xml:space="preserve">Pojašnjenje kriterija:
</t>
        </r>
        <r>
          <rPr>
            <sz val="9"/>
            <color indexed="81"/>
            <rFont val="Tahoma"/>
            <family val="2"/>
            <charset val="238"/>
          </rPr>
          <t>U skladu s točkom 2.1.j) Programa kreditiranja prihvatljivi korisnici kredita su poduzetnici koji, prilikom podnošenja zahtjeva za kredit, odnosno u trenutku odobrenja kredita, nisu društvo u teškoćama kako je definirano pravilima o državnim potporama. 
Ukoliko je za Prijavitelja donesena odluka o pokretanju postupka prisilne likvidacije ili odluka o poništenju ili ukidanju rješenja kojim im je dano odobrenje za rad, Prijavitelj ne zadovoljava kriterije za financiranjem u okviru Financijskog instrumenta ESIF Krediti za rast i razvoj.</t>
        </r>
        <r>
          <rPr>
            <b/>
            <sz val="9"/>
            <color indexed="81"/>
            <rFont val="Tahoma"/>
            <family val="2"/>
            <charset val="238"/>
          </rPr>
          <t xml:space="preserve">
Dokaz:
</t>
        </r>
        <r>
          <rPr>
            <sz val="9"/>
            <color indexed="81"/>
            <rFont val="Tahoma"/>
            <family val="2"/>
            <charset val="238"/>
          </rPr>
          <t xml:space="preserve">1. Izjava Prijavitelja dana potpisom ovog obrasca. </t>
        </r>
        <r>
          <rPr>
            <sz val="9"/>
            <color indexed="81"/>
            <rFont val="Tahoma"/>
            <family val="2"/>
            <charset val="238"/>
          </rPr>
          <t xml:space="preserve">
</t>
        </r>
      </text>
    </comment>
    <comment ref="C42" authorId="0">
      <text>
        <r>
          <rPr>
            <b/>
            <sz val="9"/>
            <color indexed="81"/>
            <rFont val="Tahoma"/>
            <family val="2"/>
            <charset val="238"/>
          </rPr>
          <t xml:space="preserve">Pojašnjenje kriterija:
</t>
        </r>
        <r>
          <rPr>
            <sz val="9"/>
            <color indexed="81"/>
            <rFont val="Tahoma"/>
            <family val="2"/>
            <charset val="238"/>
          </rPr>
          <t>U skladu s točkom 2.1.f) Programa kreditiranja prihvatljivi korisnici kredita su poduzetnici od kojih nije zatražen povrat niti su u postupku povrata državnih potpora ili potpora male vrijednosti.</t>
        </r>
        <r>
          <rPr>
            <b/>
            <sz val="9"/>
            <color indexed="81"/>
            <rFont val="Tahoma"/>
            <family val="2"/>
            <charset val="238"/>
          </rPr>
          <t xml:space="preserve">
Dokaz:
</t>
        </r>
        <r>
          <rPr>
            <sz val="9"/>
            <color indexed="81"/>
            <rFont val="Tahoma"/>
            <family val="2"/>
            <charset val="238"/>
          </rPr>
          <t xml:space="preserve">1. 1. Izjava Prijavitelja dana potpisom ovog obrasca. 
</t>
        </r>
      </text>
    </comment>
    <comment ref="C43" authorId="0">
      <text>
        <r>
          <rPr>
            <b/>
            <sz val="9"/>
            <color indexed="81"/>
            <rFont val="Tahoma"/>
            <family val="2"/>
            <charset val="238"/>
          </rPr>
          <t xml:space="preserve">Napomena:
</t>
        </r>
        <r>
          <rPr>
            <sz val="9"/>
            <color indexed="81"/>
            <rFont val="Tahoma"/>
            <family val="2"/>
            <charset val="238"/>
          </rPr>
          <t>Ovo polje se ne popunjava, već se na temelju odgovora na pitanja 9.a) do 9.c) utvrđuje zadovoljava li prijavitelj ovaj kriterij.</t>
        </r>
        <r>
          <rPr>
            <b/>
            <sz val="9"/>
            <color indexed="81"/>
            <rFont val="Tahoma"/>
            <family val="2"/>
            <charset val="238"/>
          </rPr>
          <t xml:space="preserve">
Pojašnjenje kriterija:
</t>
        </r>
        <r>
          <rPr>
            <sz val="9"/>
            <color indexed="81"/>
            <rFont val="Tahoma"/>
            <family val="2"/>
            <charset val="238"/>
          </rPr>
          <t xml:space="preserve">U skladu s točkom 2.1.g) Programa kreditiranja potrebno je voditi računa o svim potporama primljenim za investiciju za koju se podnosi zahtjev za financiranje u okviru ESIF kredita za rast i razvoj. 
U skladu s Uredbom komisije 651/2014 dozvoljeno je kombiniranje potpore koja se dodijeljuje u okviru ESIF Kredita za rast i razvoj s bilo kojom drugom državnom potporom koja se odnosi na iste prihvatljive troškove, bilo da se  oni djelomično ili potpuno  preklapaju, isključivo  ako takva kombinacija ne dovodi do premašivanja najvišeg intenziteta potpore ili iznosa potpore koji je primjenjiv na tu potporu na temelju  Uredbe komisije 651/2014. 
U praksi to znači da ukoliko je prijavitelj, za ovu investiciju, već primio potporu u obliku povoljnijeg kredita, leasinga ili jamstva, iz nacionalnog ili EU izvora mora voditi računa da ne premaši maksimalno dozvoljene intenzitete potpore. 
Bez obzira na navedeno, čak i u slučaju da se ne premašuje dozvoljeni intenzitet potpore, u skladu s točkom 3.5. Programa kreditiranja nije dopuštena kombinacija ESIF kredit za rast i razvoj s:
- ESIF bespovratnim sredstvima (grantovima), niti kao predfinanciranje niti kao sufinanciranje;
- drugim ESIF financijskim instrumentima, primjerice jamstvima HAMAG-BICRO-a.
</t>
        </r>
        <r>
          <rPr>
            <b/>
            <sz val="9"/>
            <color indexed="81"/>
            <rFont val="Tahoma"/>
            <family val="2"/>
            <charset val="238"/>
          </rPr>
          <t xml:space="preserve">
Dokaz:
</t>
        </r>
        <r>
          <rPr>
            <sz val="9"/>
            <color indexed="81"/>
            <rFont val="Tahoma"/>
            <family val="2"/>
            <charset val="238"/>
          </rPr>
          <t>1. Izjava Prijavitelja dana potpisom ovog obrasca.</t>
        </r>
      </text>
    </comment>
    <comment ref="D44" authorId="0">
      <text>
        <r>
          <rPr>
            <b/>
            <sz val="9"/>
            <color indexed="81"/>
            <rFont val="Tahoma"/>
            <family val="2"/>
            <charset val="238"/>
          </rPr>
          <t xml:space="preserve">Napomena:
</t>
        </r>
        <r>
          <rPr>
            <sz val="9"/>
            <color indexed="81"/>
            <rFont val="Tahoma"/>
            <family val="2"/>
            <charset val="238"/>
          </rPr>
          <t xml:space="preserve">u slučaju odgovora NE, na pitanja 9.b) i 9.c) je potrebno odgovoriti NIJE PRIMJENJIVO
</t>
        </r>
      </text>
    </comment>
    <comment ref="D45" authorId="0">
      <text>
        <r>
          <rPr>
            <b/>
            <sz val="9"/>
            <color indexed="81"/>
            <rFont val="Tahoma"/>
            <family val="2"/>
            <charset val="238"/>
          </rPr>
          <t>Napomena:</t>
        </r>
        <r>
          <rPr>
            <sz val="9"/>
            <color indexed="81"/>
            <rFont val="Tahoma"/>
            <family val="2"/>
            <charset val="238"/>
          </rPr>
          <t xml:space="preserve">
u slučaju da ste na pitanje 9.a) odgovorili NE, molimo odabrati NIJE PRIMJENJIVO kao odgovor na pitanje 9.b).</t>
        </r>
      </text>
    </comment>
    <comment ref="D46" authorId="0">
      <text>
        <r>
          <rPr>
            <b/>
            <sz val="9"/>
            <color indexed="81"/>
            <rFont val="Tahoma"/>
            <family val="2"/>
            <charset val="238"/>
          </rPr>
          <t xml:space="preserve">Napomena:
</t>
        </r>
        <r>
          <rPr>
            <sz val="9"/>
            <color indexed="81"/>
            <rFont val="Tahoma"/>
            <family val="2"/>
            <charset val="238"/>
          </rPr>
          <t xml:space="preserve">U slučaju da ste na pitanje 9.a) odgovorili NE, molimo odabrati NIJE PRIMJENJIVO kao odgovor na pitanje 9.c).
U slučaju da ste na pitanje 9.a) odgovorili DA, te na pitanje 9.b) NE, molimo odabrati NIJE PRIMJENJIVO kao odgovor na pitanje 9.c).
</t>
        </r>
        <r>
          <rPr>
            <b/>
            <sz val="9"/>
            <color indexed="81"/>
            <rFont val="Tahoma"/>
            <family val="2"/>
            <charset val="238"/>
          </rPr>
          <t xml:space="preserve">
Pojašnjenje:
</t>
        </r>
        <r>
          <rPr>
            <sz val="9"/>
            <color indexed="81"/>
            <rFont val="Tahoma"/>
            <family val="2"/>
            <charset val="238"/>
          </rPr>
          <t>U skladu s Uredbom komisije 651/2014 dozvoljeno je kombiniranje potpore koja se dodijeljuje u okviru ESIF Kredita za rast i razvoj s bilo kojom drugom državnom potporom koja se odnosi na iste prihvatljive troškove, bilo da se  oni djelomično ili potpuno  preklapaju, isključivo  ako takva kombinacija ne dovodi do premašivanja najvišeg intenziteta potpore ili iznosa potpore koji je primjenjiv na tu potporu na temelju  Uredbe komisije 651/2014. 
U praksi to znači da ukoliko je prijavitelj, za ovu investiciju, već primio potporu u obliku povoljnijeg kredita, leasinga ili jamstva, iz nacionalnog ili EU izvora mora voditi računa da ne premaši maksimalno dozvoljene intenzitete potpore. 
Bez obzira na navedeno, čak i u slučaju da se ne premašuje dozvoljeni intenzitet potpore, u skladu s točkom 3.5. Programa kreditiranja nije dopuštena kombinacija ESIF kredit za rast i razvoj s:
- ESIF bespovratnim sredstvima (grantovima), niti kao predfinanciranje niti kao sufinanciranje;
- drugim ESIF financijskim instrumentima, primjerice jamstvima HAMAG-BICRO-a.</t>
        </r>
        <r>
          <rPr>
            <b/>
            <sz val="9"/>
            <color indexed="81"/>
            <rFont val="Tahoma"/>
            <family val="2"/>
            <charset val="238"/>
          </rPr>
          <t xml:space="preserve">
Dokaz:
</t>
        </r>
        <r>
          <rPr>
            <sz val="9"/>
            <color indexed="81"/>
            <rFont val="Tahoma"/>
            <family val="2"/>
            <charset val="238"/>
          </rPr>
          <t xml:space="preserve">1. Izjava Prijavitelja dana potpisom ovog obrasca. 
</t>
        </r>
      </text>
    </comment>
    <comment ref="C47" authorId="0">
      <text>
        <r>
          <rPr>
            <b/>
            <sz val="9"/>
            <color indexed="81"/>
            <rFont val="Tahoma"/>
            <family val="2"/>
            <charset val="238"/>
          </rPr>
          <t xml:space="preserve">Pojašnjenje kriterija:
</t>
        </r>
        <r>
          <rPr>
            <sz val="9"/>
            <color indexed="81"/>
            <rFont val="Tahoma"/>
            <family val="2"/>
            <charset val="238"/>
          </rPr>
          <t xml:space="preserve">U skladu s točkom 2.1.h) Programa kreditiranja nizu prihvatljivi oni prijavitelji koji su primili potporu za aktivnosti povezane s izvozom u treće zemlje ili države članice EU, odnosno potporu izravno povezanu s izvezenim količinama, za uspostavu ili rad distribucijske mreže ili druge tekuće troškove povezane s izvoznom aktivnošću;
</t>
        </r>
        <r>
          <rPr>
            <b/>
            <sz val="9"/>
            <color indexed="81"/>
            <rFont val="Tahoma"/>
            <family val="2"/>
            <charset val="238"/>
          </rPr>
          <t xml:space="preserve">Dokaz:
</t>
        </r>
        <r>
          <rPr>
            <sz val="9"/>
            <color indexed="81"/>
            <rFont val="Tahoma"/>
            <family val="2"/>
            <charset val="238"/>
          </rPr>
          <t xml:space="preserve">1. Izjava Prijavitelja dana potpisom ovog obrasca. 
</t>
        </r>
      </text>
    </comment>
    <comment ref="C48" authorId="0">
      <text>
        <r>
          <rPr>
            <b/>
            <sz val="9"/>
            <color indexed="81"/>
            <rFont val="Tahoma"/>
            <family val="2"/>
            <charset val="238"/>
          </rPr>
          <t xml:space="preserve">Pojašnjenje kriterija:
</t>
        </r>
        <r>
          <rPr>
            <sz val="9"/>
            <color indexed="81"/>
            <rFont val="Tahoma"/>
            <family val="2"/>
            <charset val="238"/>
          </rPr>
          <t xml:space="preserve">U skladu s točkom 2.1.i) Programa kreditiranja nizu prihvatljivi oni prijavitelji koji su primili potporu uvjetovanu upotrebom domaćih proizvoda umjesto uvoznih.
</t>
        </r>
        <r>
          <rPr>
            <b/>
            <sz val="9"/>
            <color indexed="81"/>
            <rFont val="Tahoma"/>
            <family val="2"/>
            <charset val="238"/>
          </rPr>
          <t xml:space="preserve">
Dokaz:
</t>
        </r>
        <r>
          <rPr>
            <sz val="9"/>
            <color indexed="81"/>
            <rFont val="Tahoma"/>
            <family val="2"/>
            <charset val="238"/>
          </rPr>
          <t xml:space="preserve">1. Izjava Prijavitelja dana potpisom ovog obrasca. 
</t>
        </r>
      </text>
    </comment>
    <comment ref="C49" authorId="0">
      <text>
        <r>
          <rPr>
            <b/>
            <sz val="9"/>
            <color indexed="81"/>
            <rFont val="Tahoma"/>
            <family val="2"/>
            <charset val="238"/>
          </rPr>
          <t xml:space="preserve">Pojašnjenje kriterija:
</t>
        </r>
        <r>
          <rPr>
            <sz val="9"/>
            <color indexed="81"/>
            <rFont val="Tahoma"/>
            <family val="2"/>
            <charset val="238"/>
          </rPr>
          <t xml:space="preserve">U skladu s točkom 2.1.k) Programa kreditiranja nisu prihvatljivi oni prijavitelji koji su 2 (dvije) godine prije podnošenja zahtjeva za ESIF kredit za rast i razvoj proveli premještanje u objekt u kojem će se odvijati početno ulaganje (investicija) za koje će dobiti potporu putem ESIF kredita za rast i razvoj. Dodatno Prijavitelj se potpisom Ugovora o ESIF Kreditu za rast i razvoj obvezuje da premještanje neće učiniti najmanje 2 (dvije) godine nakon dovršetka ulaganja koje će biti financirano putem ESIF kredita za rast i razvoj. 
Sukladno čl. 14, stavku 16 Uredbe 651/2014 premještanje znači premještanje iste ili slične djelatnosti ili njezina dijela iz objekta u jednoj ugovornoj stranci (državi članici EU) Sporazuma o Europskom gospodarskom prostoru u objekt u kojemu se ulaganje odvija u drugoj ugovornoj stranci Sporazuma o Europskom gospodarskom prostoru (objekt kojemu je dodijeljena potpora). Ugovorne stanke Sporazuma o Europskom gospodarskom prostoru su EU, Norveška, Island i Lihtenštajn. Premještanje postoji ako proizvod ili usluga u početnim objektima i u objektima kojima je dodijeljena potpora služi barem dijelom za iste potrebe i ispunjava zahtjeve ili potrebe iste vrste korisnika, a radna se mjesta gube u istoj ili sličnoj djelatnosti u jednom od početnih objekata.
</t>
        </r>
        <r>
          <rPr>
            <b/>
            <sz val="9"/>
            <color indexed="81"/>
            <rFont val="Tahoma"/>
            <family val="2"/>
            <charset val="238"/>
          </rPr>
          <t>Primjer:</t>
        </r>
        <r>
          <rPr>
            <sz val="9"/>
            <color indexed="81"/>
            <rFont val="Tahoma"/>
            <family val="2"/>
            <charset val="238"/>
          </rPr>
          <t xml:space="preserve"> 
Prijavitelj je zatvorio proizvodnju u jednoj zemlji članici EU i premješta je u RH, pri čemu će izgradnju proizvodnog pogona za istu tu proizvodnju financirati ESIF Kreditom za rast i razvoj. Ovakav slučaj nije prihvatljiv za financiranje putem ESIF Kredita za rast i razvoj.</t>
        </r>
        <r>
          <rPr>
            <b/>
            <sz val="9"/>
            <color indexed="81"/>
            <rFont val="Tahoma"/>
            <family val="2"/>
            <charset val="238"/>
          </rPr>
          <t xml:space="preserve">
Dokaz:
</t>
        </r>
        <r>
          <rPr>
            <sz val="9"/>
            <color indexed="81"/>
            <rFont val="Tahoma"/>
            <family val="2"/>
            <charset val="238"/>
          </rPr>
          <t xml:space="preserve">1. Izjava Prijavitelja dana potpisom ovog obrasca. </t>
        </r>
        <r>
          <rPr>
            <b/>
            <sz val="9"/>
            <color indexed="81"/>
            <rFont val="Tahoma"/>
            <family val="2"/>
            <charset val="238"/>
          </rPr>
          <t xml:space="preserve">
</t>
        </r>
        <r>
          <rPr>
            <sz val="9"/>
            <color indexed="81"/>
            <rFont val="Tahoma"/>
            <family val="2"/>
            <charset val="238"/>
          </rPr>
          <t xml:space="preserve">
</t>
        </r>
      </text>
    </comment>
    <comment ref="C50" authorId="0">
      <text>
        <r>
          <rPr>
            <b/>
            <sz val="9"/>
            <color indexed="81"/>
            <rFont val="Tahoma"/>
            <family val="2"/>
            <charset val="238"/>
          </rPr>
          <t xml:space="preserve">Pojašnjenje kriterija:
</t>
        </r>
        <r>
          <rPr>
            <sz val="9"/>
            <color indexed="81"/>
            <rFont val="Tahoma"/>
            <family val="2"/>
            <charset val="238"/>
          </rPr>
          <t>U skladu s točkom 2.1.l) Programa kreditiranja nisu prihvatljivi oni prijavitelji čije su odgovorne osobe pravomoćno osuđene za kaznena djela prijevare, korupcije, sudjelovanja u zločinačkoj organizaciji ili bilo koje druge nezakonite aktivnosti ili za kazneno djelo povezano s profesionalnom djelatnošću, npr. glava XXIII. Kaznena djela protiv imovine i glava XXIV Kaznena djela protiv gospodarstva Kaznenog zakona (NN 125/2011, 144/2012, 56/2015, 61/2015.</t>
        </r>
        <r>
          <rPr>
            <b/>
            <sz val="9"/>
            <color indexed="81"/>
            <rFont val="Tahoma"/>
            <family val="2"/>
            <charset val="238"/>
          </rPr>
          <t xml:space="preserve">
Dokaz:
</t>
        </r>
        <r>
          <rPr>
            <sz val="9"/>
            <color indexed="81"/>
            <rFont val="Tahoma"/>
            <family val="2"/>
            <charset val="238"/>
          </rPr>
          <t xml:space="preserve">1. Izjava Prijavitelja dana potpisom ovog obrasca. </t>
        </r>
        <r>
          <rPr>
            <b/>
            <sz val="9"/>
            <color indexed="81"/>
            <rFont val="Tahoma"/>
            <family val="2"/>
            <charset val="238"/>
          </rPr>
          <t xml:space="preserve">
</t>
        </r>
        <r>
          <rPr>
            <sz val="9"/>
            <color indexed="81"/>
            <rFont val="Tahoma"/>
            <family val="2"/>
            <charset val="238"/>
          </rPr>
          <t xml:space="preserve">
</t>
        </r>
      </text>
    </comment>
    <comment ref="C51" authorId="0">
      <text>
        <r>
          <rPr>
            <b/>
            <sz val="9"/>
            <color indexed="81"/>
            <rFont val="Tahoma"/>
            <family val="2"/>
            <charset val="238"/>
          </rPr>
          <t>Pojašnjenje:</t>
        </r>
        <r>
          <rPr>
            <sz val="9"/>
            <color indexed="81"/>
            <rFont val="Tahoma"/>
            <family val="2"/>
            <charset val="238"/>
          </rPr>
          <t xml:space="preserve">
Prijavitelji koji u čijem vlasništvu sudjeluju dužnosnici i članovi njihovih obitelji nisu prihvatljivi za financiranje putem financijskog instrumenta ESIF Krediti za rast i razvoj.
</t>
        </r>
        <r>
          <rPr>
            <b/>
            <sz val="9"/>
            <color indexed="81"/>
            <rFont val="Tahoma"/>
            <family val="2"/>
            <charset val="238"/>
          </rPr>
          <t>Dokaz:</t>
        </r>
        <r>
          <rPr>
            <sz val="9"/>
            <color indexed="81"/>
            <rFont val="Tahoma"/>
            <family val="2"/>
            <charset val="238"/>
          </rPr>
          <t xml:space="preserve">
1. Izjava Prijavitelja dana potpisom ovog obrasca. </t>
        </r>
      </text>
    </comment>
    <comment ref="C52" authorId="0">
      <text>
        <r>
          <rPr>
            <b/>
            <sz val="9"/>
            <color indexed="81"/>
            <rFont val="Tahoma"/>
            <family val="2"/>
            <charset val="238"/>
          </rPr>
          <t xml:space="preserve">Pojašnjenje kriterija:
</t>
        </r>
        <r>
          <rPr>
            <sz val="9"/>
            <color indexed="81"/>
            <rFont val="Tahoma"/>
            <family val="2"/>
            <charset val="238"/>
          </rPr>
          <t>U skladu s točkom 2.1.m) Programa kreditiranja nisu prihvatljivi oni prijavitelji koji su m) osnovani na državnim područjima čije nadležnosti ne surađuju s EU u vezi s primjenom međunarodno dogovorenih poreznih standarda ili u svojoj poreznoj praksi ne poštuju načela Preporuke EK od 6. prosinca 2012. o mjerama kojima je cilj poticati treće zemlje na primjenu minimalnih standarda dobrog upravljanja u poreznim pitanjima (C(2012)8805).</t>
        </r>
        <r>
          <rPr>
            <b/>
            <sz val="9"/>
            <color indexed="81"/>
            <rFont val="Tahoma"/>
            <family val="2"/>
            <charset val="238"/>
          </rPr>
          <t xml:space="preserve"> 
</t>
        </r>
        <r>
          <rPr>
            <sz val="9"/>
            <color indexed="81"/>
            <rFont val="Tahoma"/>
            <family val="2"/>
            <charset val="238"/>
          </rPr>
          <t xml:space="preserve">
Potrebno provjeriti da li je na internet stranicama u hiperlinku objavljena lista državnih područja čije nadležnosti ne surađuju s EU te provjeriti da li je državno područje na kojem je Prijavitelj osnovan na navedenoj listi. Ako u trenutku zahtjeva lista još nije objavljena, odabrati "NE".
Objava liste najavljena je za 2017. godinu u priopćenju Europske komisije od 15.9.2016. (http://europa.eu/rapid/press-release_IP-16-2996_en.htm) i povezanom scoreboardu (https://ec.europa.eu/taxation_customs/sites/taxation/files/2016-09-15_scoreboard-indicators.pdf)
</t>
        </r>
        <r>
          <rPr>
            <i/>
            <sz val="9"/>
            <color indexed="81"/>
            <rFont val="Tahoma"/>
            <family val="2"/>
            <charset val="238"/>
          </rPr>
          <t xml:space="preserve">
</t>
        </r>
        <r>
          <rPr>
            <b/>
            <sz val="9"/>
            <color indexed="81"/>
            <rFont val="Tahoma"/>
            <family val="2"/>
            <charset val="238"/>
          </rPr>
          <t xml:space="preserve">
Dokaz:
</t>
        </r>
        <r>
          <rPr>
            <sz val="9"/>
            <color indexed="81"/>
            <rFont val="Tahoma"/>
            <family val="2"/>
            <charset val="238"/>
          </rPr>
          <t xml:space="preserve">1. Izjava Prijavitelja dana potpisom ovog obrasca. </t>
        </r>
      </text>
    </comment>
    <comment ref="C53" authorId="0">
      <text>
        <r>
          <rPr>
            <b/>
            <sz val="9"/>
            <color indexed="81"/>
            <rFont val="Tahoma"/>
            <family val="2"/>
            <charset val="238"/>
          </rPr>
          <t xml:space="preserve">Pojašnjenje kriterija:
</t>
        </r>
        <r>
          <rPr>
            <sz val="9"/>
            <color indexed="81"/>
            <rFont val="Tahoma"/>
            <family val="2"/>
            <charset val="238"/>
          </rPr>
          <t>U skladu s točkom 2.1.n) Programa kreditiranja nisu prihvatljivi oni prijavitelji koji posluju s entitetima iz država čije pravosuđe ne surađuje s EU s obzirom na primjenu međunarodno dogovorenih poreznih standarda Organizacije za ekonomsku suradnju i razvoj (OECD) i njenim forumom o transparentnosti i razmjeni podataka u porezne svrhe.</t>
        </r>
        <r>
          <rPr>
            <b/>
            <sz val="9"/>
            <color indexed="81"/>
            <rFont val="Tahoma"/>
            <family val="2"/>
            <charset val="238"/>
          </rPr>
          <t xml:space="preserve">
</t>
        </r>
        <r>
          <rPr>
            <sz val="9"/>
            <color indexed="81"/>
            <rFont val="Tahoma"/>
            <family val="2"/>
            <charset val="238"/>
          </rPr>
          <t>Prijavitelj treba provjeriti da li surađuje s entitetima iz država koje su označene kao "non-complient" na listi na inernet stranicama u hiperlinku ovog polja.</t>
        </r>
        <r>
          <rPr>
            <i/>
            <sz val="9"/>
            <color indexed="81"/>
            <rFont val="Tahoma"/>
            <family val="2"/>
            <charset val="238"/>
          </rPr>
          <t xml:space="preserve">
</t>
        </r>
        <r>
          <rPr>
            <b/>
            <sz val="9"/>
            <color indexed="81"/>
            <rFont val="Tahoma"/>
            <family val="2"/>
            <charset val="238"/>
          </rPr>
          <t xml:space="preserve">
Dokaz:
</t>
        </r>
        <r>
          <rPr>
            <sz val="9"/>
            <color indexed="81"/>
            <rFont val="Tahoma"/>
            <family val="2"/>
            <charset val="238"/>
          </rPr>
          <t xml:space="preserve">1. Izjava Prijavitelja dana potpisom ovog obrasca. </t>
        </r>
        <r>
          <rPr>
            <b/>
            <sz val="9"/>
            <color indexed="81"/>
            <rFont val="Tahoma"/>
            <family val="2"/>
            <charset val="238"/>
          </rPr>
          <t xml:space="preserve">
</t>
        </r>
        <r>
          <rPr>
            <sz val="9"/>
            <color indexed="81"/>
            <rFont val="Tahoma"/>
            <family val="2"/>
            <charset val="238"/>
          </rPr>
          <t xml:space="preserve">
</t>
        </r>
      </text>
    </comment>
    <comment ref="C56" authorId="0">
      <text>
        <r>
          <rPr>
            <b/>
            <sz val="9"/>
            <color indexed="81"/>
            <rFont val="Tahoma"/>
            <family val="2"/>
            <charset val="238"/>
          </rPr>
          <t xml:space="preserve">Pojašnjenje:
</t>
        </r>
        <r>
          <rPr>
            <sz val="9"/>
            <color indexed="81"/>
            <rFont val="Tahoma"/>
            <family val="2"/>
            <charset val="238"/>
          </rPr>
          <t>Potrebno je navesti naziv ulaganja/projekta koji se financira ESIF Kreditom za rast i razvoj. Uneseni naziv korisiti će se za definiranje projketa u Ugovoru o kreditu, Informacijiskim i trajnim pločama koje je Prijavitelj obvezan istaknuti u svrhu vidljivosti financiranja putem ESIF Kredita za rast i razvoj i sl.
Identičan naziv ulaganja/projekta treba biti naveden i u investicijskoj studiji koja se prilaže ovom zahtjevu.</t>
        </r>
      </text>
    </comment>
    <comment ref="C57" authorId="2">
      <text>
        <r>
          <rPr>
            <b/>
            <sz val="9"/>
            <color indexed="81"/>
            <rFont val="Tahoma"/>
            <family val="2"/>
            <charset val="238"/>
          </rPr>
          <t xml:space="preserve">Pojašnjenje:
</t>
        </r>
        <r>
          <rPr>
            <sz val="9"/>
            <color indexed="81"/>
            <rFont val="Tahoma"/>
            <family val="2"/>
            <charset val="238"/>
          </rPr>
          <t xml:space="preserve">Potrebno je upisati adresu na kojoj se ulaganje nalazi (ulica, broj i mjesto).
U slučaju da ulaganje još nema adresu (npr. gradi se na zemljištu bez adrese), potrebno je upisati mjesto odnosno područje ulaganja, npr. Kutina, otok Krk i slično.
</t>
        </r>
        <r>
          <rPr>
            <b/>
            <sz val="9"/>
            <color indexed="81"/>
            <rFont val="Tahoma"/>
            <family val="2"/>
            <charset val="238"/>
          </rPr>
          <t xml:space="preserve">Napomena:
</t>
        </r>
        <r>
          <rPr>
            <sz val="9"/>
            <color indexed="81"/>
            <rFont val="Tahoma"/>
            <family val="2"/>
            <charset val="238"/>
          </rPr>
          <t xml:space="preserve">Za mjesto odnosno područje ulaganja </t>
        </r>
        <r>
          <rPr>
            <b/>
            <sz val="9"/>
            <color indexed="81"/>
            <rFont val="Tahoma"/>
            <family val="2"/>
            <charset val="238"/>
          </rPr>
          <t>ne upisuje se naziv županije</t>
        </r>
        <r>
          <rPr>
            <sz val="9"/>
            <color indexed="81"/>
            <rFont val="Tahoma"/>
            <family val="2"/>
            <charset val="238"/>
          </rPr>
          <t xml:space="preserve"> jer je županija ulaganja predviđena u nastavku ovog obrasca.</t>
        </r>
      </text>
    </comment>
    <comment ref="C58" authorId="0">
      <text>
        <r>
          <rPr>
            <b/>
            <sz val="9"/>
            <color indexed="81"/>
            <rFont val="Tahoma"/>
            <family val="2"/>
            <charset val="238"/>
          </rPr>
          <t xml:space="preserve">Pojašnjenje kriterija: 
</t>
        </r>
        <r>
          <rPr>
            <sz val="9"/>
            <color indexed="81"/>
            <rFont val="Tahoma"/>
            <family val="2"/>
            <charset val="238"/>
          </rPr>
          <t xml:space="preserve">U točci 3.1. Programa kreditiranja definirana su prihvatljiva ulaganja s obzirom na područje djelatnosti (u skaldu s Nacionalnom klasifikacijom djelatnosti). 
</t>
        </r>
        <r>
          <rPr>
            <b/>
            <sz val="9"/>
            <color indexed="81"/>
            <rFont val="Tahoma"/>
            <family val="2"/>
            <charset val="238"/>
          </rPr>
          <t xml:space="preserve">
Dokaz:
</t>
        </r>
        <r>
          <rPr>
            <sz val="9"/>
            <color indexed="81"/>
            <rFont val="Tahoma"/>
            <family val="2"/>
            <charset val="238"/>
          </rPr>
          <t>1. Izjava Prijavitelja dana potpisom ovog obrasca. 
2. Investicijska studija - u investicijskoj studiji potrebno je navesti u kojem NKD-u se provodi ulaganje</t>
        </r>
        <r>
          <rPr>
            <b/>
            <sz val="9"/>
            <color indexed="81"/>
            <rFont val="Tahoma"/>
            <family val="2"/>
            <charset val="238"/>
          </rPr>
          <t xml:space="preserve">
</t>
        </r>
      </text>
    </comment>
    <comment ref="C59" authorId="0">
      <text>
        <r>
          <rPr>
            <b/>
            <sz val="9"/>
            <color indexed="81"/>
            <rFont val="Tahoma"/>
            <family val="2"/>
            <charset val="238"/>
          </rPr>
          <t xml:space="preserve">Napomena:
</t>
        </r>
        <r>
          <rPr>
            <sz val="9"/>
            <color indexed="81"/>
            <rFont val="Tahoma"/>
            <family val="2"/>
            <charset val="238"/>
          </rPr>
          <t xml:space="preserve">Ovo polje se ne popunjava, NKD ulaganja određuje se temeljem podataka unešenih prilikom odgovora na pitanje 1.
</t>
        </r>
      </text>
    </comment>
    <comment ref="C61" authorId="0">
      <text>
        <r>
          <rPr>
            <b/>
            <sz val="9"/>
            <color indexed="81"/>
            <rFont val="Tahoma"/>
            <family val="2"/>
            <charset val="238"/>
          </rPr>
          <t>Napomena:</t>
        </r>
        <r>
          <rPr>
            <sz val="9"/>
            <color indexed="81"/>
            <rFont val="Tahoma"/>
            <family val="2"/>
            <charset val="238"/>
          </rPr>
          <t xml:space="preserve">
Potrebno je odabrati županiju u kojoj će se provesti ulaganje.
</t>
        </r>
        <r>
          <rPr>
            <b/>
            <sz val="9"/>
            <color indexed="81"/>
            <rFont val="Tahoma"/>
            <family val="2"/>
            <charset val="238"/>
          </rPr>
          <t xml:space="preserve">Dokaz:
</t>
        </r>
        <r>
          <rPr>
            <sz val="9"/>
            <color indexed="81"/>
            <rFont val="Tahoma"/>
            <family val="2"/>
            <charset val="238"/>
          </rPr>
          <t xml:space="preserve">1. Investicijska studija - u investicijskoj studiji potrebno je navesti županiju ulaganja.
2. Izjava Prijavitelja dana potpisom ovog obrasca. </t>
        </r>
      </text>
    </comment>
    <comment ref="C62" authorId="0">
      <text>
        <r>
          <rPr>
            <b/>
            <sz val="9"/>
            <color indexed="81"/>
            <rFont val="Tahoma"/>
            <family val="2"/>
            <charset val="238"/>
          </rPr>
          <t xml:space="preserve">Napomena:
</t>
        </r>
        <r>
          <rPr>
            <sz val="9"/>
            <color indexed="81"/>
            <rFont val="Tahoma"/>
            <family val="2"/>
            <charset val="238"/>
          </rPr>
          <t>Ovo polje se ne popunjava, regija ulaganja određuje se temeljem podataka unešenih prilikom odgovora na pitanje 3.</t>
        </r>
        <r>
          <rPr>
            <b/>
            <sz val="9"/>
            <color indexed="81"/>
            <rFont val="Tahoma"/>
            <family val="2"/>
            <charset val="238"/>
          </rPr>
          <t xml:space="preserve">
</t>
        </r>
      </text>
    </comment>
    <comment ref="C63" authorId="0">
      <text>
        <r>
          <rPr>
            <b/>
            <sz val="9"/>
            <color indexed="81"/>
            <rFont val="Tahoma"/>
            <family val="2"/>
            <charset val="238"/>
          </rPr>
          <t xml:space="preserve">Pojašnjenje kriterija:
</t>
        </r>
        <r>
          <rPr>
            <sz val="9"/>
            <color indexed="81"/>
            <rFont val="Tahoma"/>
            <family val="2"/>
            <charset val="238"/>
          </rPr>
          <t xml:space="preserve">U skladu s točkom 3.2. Programa kreditiranja lokacija ulaganja koje se financira ESIF Kreditom za rast i razvoj mora biti na teritoriju Republike Hrvatske. 
</t>
        </r>
        <r>
          <rPr>
            <b/>
            <sz val="9"/>
            <color indexed="81"/>
            <rFont val="Tahoma"/>
            <family val="2"/>
            <charset val="238"/>
          </rPr>
          <t>Dokaz:</t>
        </r>
        <r>
          <rPr>
            <sz val="9"/>
            <color indexed="81"/>
            <rFont val="Tahoma"/>
            <family val="2"/>
            <charset val="238"/>
          </rPr>
          <t xml:space="preserve">
1. Investicijska studija - u investicijskoj studiji potrebno je navesti županiju ulaganja.
2. Izjava Prijavitelja dana potpisom ovog obrasca. </t>
        </r>
      </text>
    </comment>
    <comment ref="C64" authorId="0">
      <text>
        <r>
          <rPr>
            <b/>
            <sz val="9"/>
            <color indexed="81"/>
            <rFont val="Tahoma"/>
            <family val="2"/>
            <charset val="238"/>
          </rPr>
          <t>Pojašnjenje kriterija:</t>
        </r>
        <r>
          <rPr>
            <sz val="9"/>
            <color indexed="81"/>
            <rFont val="Tahoma"/>
            <family val="2"/>
            <charset val="238"/>
          </rPr>
          <t xml:space="preserve">
U niže predviđenom poljum potrebno je kratko opisati ulaganje koje se financira ESIF Kreditom za rast i razvoj.
</t>
        </r>
        <r>
          <rPr>
            <b/>
            <sz val="9"/>
            <color indexed="81"/>
            <rFont val="Tahoma"/>
            <family val="2"/>
            <charset val="238"/>
          </rPr>
          <t>Dokaz:</t>
        </r>
        <r>
          <rPr>
            <sz val="9"/>
            <color indexed="81"/>
            <rFont val="Tahoma"/>
            <family val="2"/>
            <charset val="238"/>
          </rPr>
          <t xml:space="preserve">
1. Investicijaka studija - u investicijskoj studiji potrebno je navesti detaljan opis investicije sa svim relevantnim informacijama potrebnim za procjenu prihvatljivosti investicije za financiranje putem ESIF Kredita za rast i razvoj.</t>
        </r>
      </text>
    </comment>
    <comment ref="C67" authorId="0">
      <text>
        <r>
          <rPr>
            <b/>
            <sz val="9"/>
            <color indexed="81"/>
            <rFont val="Tahoma"/>
            <family val="2"/>
            <charset val="238"/>
          </rPr>
          <t xml:space="preserve">Pojašnjenje kriterija:
</t>
        </r>
        <r>
          <rPr>
            <sz val="9"/>
            <color indexed="81"/>
            <rFont val="Tahoma"/>
            <family val="2"/>
            <charset val="238"/>
          </rPr>
          <t xml:space="preserve">U skladu s točkom 3. Programa kreditiranja prihvatljiva su isključivo ulaganja (investicije) koje nisu započete prije donošenja odluke o odobrenju ESIF kredita za rast i razvoj.
Početkom ulaganja (investicije) smatra se početak građevinskih radova ili prva zakonski obvezujuća obveza za naručivanje opreme ili bilo koja druga obveza koja ulaganje čini neopozivim, ovisno o tome što nastupi prije.
Ako je poduzetnik već nabavio opremu ili potpisao ugovor o izvođenju radova, smatra se da su radovi započeli. 
Kupnja zemljišta i pripremni radovi (krčenje zemljišta, iskolčenje, priprema za početak gradnje, pribavljanje potrebnih dozvola, studija i elaborata), ne smatraju se početkom radova.
</t>
        </r>
        <r>
          <rPr>
            <b/>
            <sz val="9"/>
            <color indexed="81"/>
            <rFont val="Tahoma"/>
            <family val="2"/>
            <charset val="238"/>
          </rPr>
          <t xml:space="preserve">Dokaz:
</t>
        </r>
        <r>
          <rPr>
            <sz val="9"/>
            <color indexed="81"/>
            <rFont val="Tahoma"/>
            <family val="2"/>
            <charset val="238"/>
          </rPr>
          <t xml:space="preserve">1. Izjava Prijavitelja dana potpisom ovog obrasca. </t>
        </r>
      </text>
    </comment>
    <comment ref="C68" authorId="0">
      <text>
        <r>
          <rPr>
            <b/>
            <sz val="9"/>
            <color indexed="81"/>
            <rFont val="Tahoma"/>
            <family val="2"/>
            <charset val="238"/>
          </rPr>
          <t xml:space="preserve">Pojašnjenje kriterija:
</t>
        </r>
        <r>
          <rPr>
            <sz val="9"/>
            <color indexed="81"/>
            <rFont val="Tahoma"/>
            <family val="2"/>
            <charset val="238"/>
          </rPr>
          <t xml:space="preserve">U skladu s točkom 3.6.1. Programa kreditiranja početno ulaganje znači ulaganje u materijalnu i nematerijalnu imovinu povezano s jednom od sljedećih okolnosti. 
• Osnivanje nove poslovne jedinice: ulaganje u novi proizvodni pogon, novu halu, novi hotel, novi distributivni centar itd.,
• Proširenje kapaciteta postojeće poslovne jedinice: dogradnja krila hotela ili dizanje novih katova, proširenje tvornice itd.,
• Diversifikacija: postojeća tvornica uvodi proizvodnju različitog proizvoda od onog kojeg je dotad proizvodila (razlika u trećoj/četvrtoj znamenki NACE koda, odnosno skupini/razredu NKD-a),
• Temeljita promjena: poduzetnik uvodi proizvodni proces koji se bitno razlikuje od dotadašnjeg (ne podrazumijeva zamjenu dotrajalih strojeva, već nešto novo i inovativno),
• Stjecanje imovine poslovne jedinice koja se ugasila ili bi se ugasila da nije kupljena: hale, pogoni, proizvodne linije, oprema, patenti, licence, franšize, goodwill, receptura, itd. (nije dozvoljeno kupiti udjel u društvu!).  </t>
        </r>
        <r>
          <rPr>
            <b/>
            <sz val="9"/>
            <color indexed="81"/>
            <rFont val="Tahoma"/>
            <family val="2"/>
            <charset val="238"/>
          </rPr>
          <t xml:space="preserve">
Dokaz:</t>
        </r>
        <r>
          <rPr>
            <sz val="9"/>
            <color indexed="81"/>
            <rFont val="Tahoma"/>
            <family val="2"/>
            <charset val="238"/>
          </rPr>
          <t xml:space="preserve">
1. Izjava Prijavitelja dana potpisom ovog obrasca. 
2. Investicijska studija - u investicijskoj studiju potrebno je argumentirati zbog čega se ulaganje može smatrati "početnim ulaganjem" (npr. radovi nisu započeti, oprema ili građevinski radovi će biti naručeni nakon odobrenja ESIF Kredita za rast i razvoj).</t>
        </r>
      </text>
    </comment>
    <comment ref="C69" authorId="0">
      <text>
        <r>
          <rPr>
            <b/>
            <sz val="9"/>
            <color indexed="81"/>
            <rFont val="Tahoma"/>
            <family val="2"/>
            <charset val="238"/>
          </rPr>
          <t xml:space="preserve">Napomena:
</t>
        </r>
        <r>
          <rPr>
            <sz val="9"/>
            <color indexed="81"/>
            <rFont val="Tahoma"/>
            <family val="2"/>
            <charset val="238"/>
          </rPr>
          <t>Ovo polje se ne popunjava, već se na temelju odgovora na pitanja 6.a) do 6.f) utvrđuje postoji li kumulacija potpora na investiciji koja se financira ESIF Kreditom za rast i razvoj.</t>
        </r>
        <r>
          <rPr>
            <b/>
            <sz val="9"/>
            <color indexed="81"/>
            <rFont val="Tahoma"/>
            <family val="2"/>
            <charset val="238"/>
          </rPr>
          <t xml:space="preserve">
Pojašnjenje kriterija:
</t>
        </r>
        <r>
          <rPr>
            <sz val="9"/>
            <color indexed="81"/>
            <rFont val="Tahoma"/>
            <family val="2"/>
            <charset val="238"/>
          </rPr>
          <t>U skladu s točkom 3.5. Programa kreditiranja, nije dozvoljeno kumuliranje potpora iz ESIF sredstava na istom projektu što znači da se ovaj kredit ne može kombinirati s:
- ESIF bespovratnim sredstvima (grantovima), niti kao predfinanciranje niti kao sufinanciranje;
- drugim ESIF financijskim instrumentima, primjerice jamstvima HAMAG-BICRO-a.</t>
        </r>
        <r>
          <rPr>
            <b/>
            <sz val="9"/>
            <color indexed="81"/>
            <rFont val="Tahoma"/>
            <family val="2"/>
            <charset val="238"/>
          </rPr>
          <t xml:space="preserve">
Dokaz:
</t>
        </r>
        <r>
          <rPr>
            <sz val="9"/>
            <color indexed="81"/>
            <rFont val="Tahoma"/>
            <family val="2"/>
            <charset val="238"/>
          </rPr>
          <t>1. Izjava Prijavitelja dana potpisom ovog obrasca.</t>
        </r>
        <r>
          <rPr>
            <b/>
            <sz val="9"/>
            <color indexed="81"/>
            <rFont val="Tahoma"/>
            <family val="2"/>
            <charset val="238"/>
          </rPr>
          <t xml:space="preserve"> </t>
        </r>
        <r>
          <rPr>
            <sz val="9"/>
            <color indexed="81"/>
            <rFont val="Tahoma"/>
            <family val="2"/>
            <charset val="238"/>
          </rPr>
          <t xml:space="preserve">
</t>
        </r>
      </text>
    </comment>
    <comment ref="C73" authorId="0">
      <text>
        <r>
          <rPr>
            <b/>
            <sz val="9"/>
            <color indexed="81"/>
            <rFont val="Tahoma"/>
            <family val="2"/>
            <charset val="238"/>
          </rPr>
          <t xml:space="preserve">Napomena:
</t>
        </r>
        <r>
          <rPr>
            <sz val="9"/>
            <color indexed="81"/>
            <rFont val="Tahoma"/>
            <family val="2"/>
            <charset val="238"/>
          </rPr>
          <t xml:space="preserve">Unosi se podatak o očekivanom broju novozaposlenih izračunato prema satima rada odnosno po metodologiji ekvivalenta punog radnog vremena na godišnjoj razini. Strukturu novozaposlenih potrebno je upisati i u Obrazac 4. Podaci trebaju biti usklađeni s podacima navedenim u investicijskoj studiji. </t>
        </r>
        <r>
          <rPr>
            <b/>
            <sz val="9"/>
            <color indexed="81"/>
            <rFont val="Tahoma"/>
            <family val="2"/>
            <charset val="238"/>
          </rPr>
          <t xml:space="preserve">
Pojašnjenje kriterija:
</t>
        </r>
        <r>
          <rPr>
            <sz val="9"/>
            <color indexed="81"/>
            <rFont val="Tahoma"/>
            <family val="2"/>
            <charset val="238"/>
          </rPr>
          <t>U skladu s točkom 3. Programa kreditiranja prihvatljiva su isključivo ulaganja (investicije) čija će provedba rezultirati povećanjem broja zaposlenih (najmanje jedan novozaposleni izračunato prema metodologiji ekvivalenta punog radnog vremena na godišnjoj razini). 
Prosječan broj zaposlenih radnika na bazi sati rada utvrđuje se tako da se ukupan broj ostvarenih sati rada u godišnjem razdoblju podijeli s brojem mogućih sati rada po jednome zaposlenom radniku u odnosnome razdoblju.
Primjer: zapošljavanje jedne osobe tijekom 6 mjeseci u godini ne zadovoljava kriterij minimalnog broja jer se propisanom metodologijom utvrđuje da se radi o "pola novog radnog mjesta".</t>
        </r>
        <r>
          <rPr>
            <b/>
            <sz val="9"/>
            <color indexed="81"/>
            <rFont val="Tahoma"/>
            <family val="2"/>
            <charset val="238"/>
          </rPr>
          <t xml:space="preserve">
Dokaz:
</t>
        </r>
        <r>
          <rPr>
            <sz val="9"/>
            <color indexed="81"/>
            <rFont val="Tahoma"/>
            <family val="2"/>
            <charset val="238"/>
          </rPr>
          <t xml:space="preserve">Ostvarenje planiranog provjerava se dostavom GFI POD obrasca za prethodnu godinu, podatak pod nazivom: „Broj zaposlenih − stanje na temelju sati rada. 
</t>
        </r>
      </text>
    </comment>
    <comment ref="C74" authorId="2">
      <text>
        <r>
          <rPr>
            <b/>
            <sz val="9"/>
            <color indexed="81"/>
            <rFont val="Tahoma"/>
            <family val="2"/>
            <charset val="238"/>
          </rPr>
          <t>Pojašnjenje:</t>
        </r>
        <r>
          <rPr>
            <sz val="9"/>
            <color indexed="81"/>
            <rFont val="Tahoma"/>
            <family val="2"/>
            <charset val="238"/>
          </rPr>
          <t xml:space="preserve">
U skladu s točkom 3. Programa kreditiranja prihvatljiva su isključivo ulaganja (investicije) čija će provedba rezultirati povećanjem broja zaposlenih (najmanje jedan novozaposleni izračunato prema metodologiji ekvivalenta punog radnog vremena na godišnjoj razini). 
Prosječan broj zaposlenih radnika na bazi sati rada utvrđuje se tako da se ukupan broj ostvarenih sati rada u godišnjem razdoblju podijeli s brojem mogućih sati rada po jednome zaposlenom radniku u odnosnome razdoblju.
Primjer: zapošljavanje jedne osobe tijekom 6 mjeseci u godini ne zadovoljava kriterij minimalnog broja jer se propisanom metodologijom utvrđuje da se radi o "pola novog radnog mjesta".
</t>
        </r>
        <r>
          <rPr>
            <b/>
            <sz val="9"/>
            <color indexed="81"/>
            <rFont val="Tahoma"/>
            <family val="2"/>
            <charset val="238"/>
          </rPr>
          <t>Dokaz:</t>
        </r>
        <r>
          <rPr>
            <sz val="9"/>
            <color indexed="81"/>
            <rFont val="Tahoma"/>
            <family val="2"/>
            <charset val="238"/>
          </rPr>
          <t xml:space="preserve">
Ostvarenje planiranog provjerava se dostavom GFI POD obrasca za prethodnu godinu, podatak pod nazivom: „Broj zaposlenih − stanje na temelju sati rada. 
</t>
        </r>
      </text>
    </comment>
    <comment ref="C75" authorId="0">
      <text>
        <r>
          <rPr>
            <b/>
            <sz val="9"/>
            <color indexed="81"/>
            <rFont val="Tahoma"/>
            <family val="2"/>
            <charset val="238"/>
          </rPr>
          <t>Napomena:</t>
        </r>
        <r>
          <rPr>
            <sz val="9"/>
            <color indexed="81"/>
            <rFont val="Tahoma"/>
            <family val="2"/>
            <charset val="238"/>
          </rPr>
          <t xml:space="preserve">
U skladu s točkom 3. Programa kreditiranja početak ulaganja ne može biti prije donošenja odluke o odobrenju ESIF kredita za rast i razvoj.
Početkom ulaganja (investicije) smatra se početak građevinskih radova ili prva zakonski obvezujuća obveza za naručivanje opreme ili bilo koja druga obveza koja ulaganje čini neopozivim, ovisno o tome što nastupi prije.
Ako je poduzetnik već nabavio opremu ili potpisao ugovor o izvođenju radova, smatra se da su radovi započeli. 
Kupnja zemljišta i pripremni radovi (krčenje zemljišta, iskolčenje, priprema za početak gradnje, pribavljanje potrebnih dozvola, studija i elaborata), ne smatraju se početkom radova.</t>
        </r>
      </text>
    </comment>
    <comment ref="C82" authorId="0">
      <text>
        <r>
          <rPr>
            <b/>
            <sz val="9"/>
            <color indexed="81"/>
            <rFont val="Tahoma"/>
            <family val="2"/>
            <charset val="238"/>
          </rPr>
          <t xml:space="preserve">Napomena:
</t>
        </r>
        <r>
          <rPr>
            <sz val="9"/>
            <color indexed="81"/>
            <rFont val="Tahoma"/>
            <family val="2"/>
            <charset val="238"/>
          </rPr>
          <t>Ovo polje se ne popunjava, pukupni iznos kredita izračunava se temeljem podataka unešenih prilikom odgovora na pitanje 2. i 3.</t>
        </r>
        <r>
          <rPr>
            <b/>
            <sz val="9"/>
            <color indexed="81"/>
            <rFont val="Tahoma"/>
            <family val="2"/>
            <charset val="238"/>
          </rPr>
          <t xml:space="preserve">
Pojašnjenje kriterija: 
</t>
        </r>
        <r>
          <rPr>
            <sz val="9"/>
            <color indexed="81"/>
            <rFont val="Tahoma"/>
            <family val="2"/>
            <charset val="238"/>
          </rPr>
          <t xml:space="preserve">U skladu s točkom 4.c) Programa kreditiranja moguće je putem ESIF kredita za rast i razvoj moguće je financiranje u iznosu od 100.000 EUR do 3.000.000 EUR u kunskoj protuvrijednosti prema srednjem tečaju HNB-a na dan zaključenja ugovora (za sektor turizma najviši iznos kredita je 10.000.000 EUR).
</t>
        </r>
        <r>
          <rPr>
            <sz val="9"/>
            <color indexed="81"/>
            <rFont val="Tahoma"/>
            <family val="2"/>
            <charset val="238"/>
          </rPr>
          <t xml:space="preserve">
</t>
        </r>
      </text>
    </comment>
    <comment ref="C83" authorId="0">
      <text>
        <r>
          <rPr>
            <b/>
            <sz val="9"/>
            <color indexed="81"/>
            <rFont val="Tahoma"/>
            <family val="2"/>
            <charset val="238"/>
          </rPr>
          <t>Pojašnjenje kriterija:</t>
        </r>
        <r>
          <rPr>
            <sz val="9"/>
            <color indexed="81"/>
            <rFont val="Tahoma"/>
            <family val="2"/>
            <charset val="238"/>
          </rPr>
          <t xml:space="preserve">
Potrebno je navesti koji će se iznos ESIF kredita za rast i razvoj korisitit za financiranje osnovnih sredstava.
</t>
        </r>
        <r>
          <rPr>
            <b/>
            <sz val="9"/>
            <color indexed="81"/>
            <rFont val="Tahoma"/>
            <family val="2"/>
            <charset val="238"/>
          </rPr>
          <t xml:space="preserve">Dokaz:
</t>
        </r>
        <r>
          <rPr>
            <sz val="9"/>
            <color indexed="81"/>
            <rFont val="Tahoma"/>
            <family val="2"/>
            <charset val="238"/>
          </rPr>
          <t>1. Investicijska studija - u investicijskoj studiji potrebno je navesti koji će se iznos ESIF kreidta za rasti i razvoj korisiti za financiranje osnovnih sredstava, te prikazati detaljnu strukturu osnovnih sredstava i pripadajuće iznose (ukupno, dio kosi se financira iz vlastitih sredstava, dio koji se financira iz ESIF kredita za rast i razvoj)
2. U fazi korištenja kredita - u slučaju odobrenja ESFI kredita za rast i razvoj od strane poslovne banke (financijskog posrednika), Prijavitelj/Korisnik kredita će kod svakog povlačenja sredstava iz ESIF kreditia za rast i razvoj morati dostaviti dokumentaciju kojom se dokazuje namjensko korištenje ESIF kredita za rast i razvoj (privremene situacije, ugovori i/ili fakture prema dobavljačima i sl.)</t>
        </r>
      </text>
    </comment>
    <comment ref="D84" authorId="0">
      <text>
        <r>
          <rPr>
            <b/>
            <sz val="9"/>
            <color indexed="81"/>
            <rFont val="Tahoma"/>
            <family val="2"/>
            <charset val="238"/>
          </rPr>
          <t xml:space="preserve">Pojašnjenje kriterija:
</t>
        </r>
        <r>
          <rPr>
            <sz val="9"/>
            <color indexed="81"/>
            <rFont val="Tahoma"/>
            <family val="2"/>
            <charset val="238"/>
          </rPr>
          <t xml:space="preserve">U skladu s točkom 3.3.a) Programa kreditiranja Prijavitelj može do 10% ESIF Kredita za rast i razvoj korisiti za kupnju zemljišta.
U slučaju da 10% kredita nije dovoljno za kupnju zemljišta, razliku klijent mora podmiriti iz drugih izvora (vlastito učešće) 
</t>
        </r>
        <r>
          <rPr>
            <b/>
            <sz val="9"/>
            <color indexed="81"/>
            <rFont val="Tahoma"/>
            <family val="2"/>
            <charset val="238"/>
          </rPr>
          <t xml:space="preserve">
Dokaz:
</t>
        </r>
        <r>
          <rPr>
            <sz val="9"/>
            <color indexed="81"/>
            <rFont val="Tahoma"/>
            <family val="2"/>
            <charset val="238"/>
          </rPr>
          <t xml:space="preserve">1. Investicijska studija - u investicijskoj studiji potrebno je navesti koji iznos ESIF Kredita za rast i razvoj se koristi za kupnju zemljišta. Ukoliko je kupoprodajna cijena veća od 10% iznosa ESIF Kredita za rast i razvoj Prijavitelj u investicijskoj studiji treba navesti iz koji izvora će navedenu razliku financirati, odnosno prikazati detaljnu strukturu financiranja kupnje zemljišta. </t>
        </r>
      </text>
    </comment>
    <comment ref="C85" authorId="0">
      <text>
        <r>
          <rPr>
            <b/>
            <sz val="9"/>
            <color indexed="81"/>
            <rFont val="Tahoma"/>
            <family val="2"/>
            <charset val="238"/>
          </rPr>
          <t>Pojašnjenje kriterija:</t>
        </r>
        <r>
          <rPr>
            <sz val="9"/>
            <color indexed="81"/>
            <rFont val="Tahoma"/>
            <family val="2"/>
            <charset val="238"/>
          </rPr>
          <t xml:space="preserve">
U skladu s točkom 3.3. Programa kreditiranja iz ESIF kredita za rast i razvoj moguće je financiranje obrtnih sredstva vezanih uz predmetno ulaganje (investiciju) do najviše 30% iznosa ukupnog iznosa ESIF Kredita za rast i razvoj.
</t>
        </r>
        <r>
          <rPr>
            <b/>
            <sz val="9"/>
            <color indexed="81"/>
            <rFont val="Tahoma"/>
            <family val="2"/>
            <charset val="238"/>
          </rPr>
          <t>Dokaz:</t>
        </r>
        <r>
          <rPr>
            <sz val="9"/>
            <color indexed="81"/>
            <rFont val="Tahoma"/>
            <family val="2"/>
            <charset val="238"/>
          </rPr>
          <t xml:space="preserve">
1. Investicijska studija - u investicijskoj studiji potrebno je navesti koji će se iznos ESIF Kreidta za rasti i razvoj korisiti za financiranje obrtnih sredstava, te prikazati detaljnu strukturu obrtnih sredstava i pripadajuće iznose (ukupno, dio kosi se financira iz vlastitih sredstava, dio koji se financira iz ESIF kredita za rast i razvoj)
2. U fazi korištenja kredita - u slučaju odobrenja ESFI kredita za rast i razvoj od strane poslovne banke (financijskog posrednika), Prijavitelj/Korisnik kredita će kod svakog povlačenja sredstava iz ESIF kreditia za rast i razvoj morati dostaviti dokumentaciju kojom se dokazuje namjensko korištenje ESIF kredita za rast i razvoj (privremene situacije, ugovori i/ili fakture prema dobavljačima i sl.)</t>
        </r>
      </text>
    </comment>
    <comment ref="D86" authorId="0">
      <text>
        <r>
          <rPr>
            <b/>
            <sz val="9"/>
            <color indexed="81"/>
            <rFont val="Tahoma"/>
            <family val="2"/>
            <charset val="238"/>
          </rPr>
          <t>Napomena:</t>
        </r>
        <r>
          <rPr>
            <sz val="9"/>
            <color indexed="81"/>
            <rFont val="Tahoma"/>
            <family val="2"/>
            <charset val="238"/>
          </rPr>
          <t xml:space="preserve">
Ovo polje se ne popunjava, udio kredita za obrtna sredstva se izračunava temeljem podataka unešenih prilikom odgovora na pitanje 2. i 3.
</t>
        </r>
        <r>
          <rPr>
            <b/>
            <sz val="9"/>
            <color indexed="81"/>
            <rFont val="Tahoma"/>
            <family val="2"/>
            <charset val="238"/>
          </rPr>
          <t xml:space="preserve">Pojašnjenje kriterija: 
</t>
        </r>
        <r>
          <rPr>
            <sz val="9"/>
            <color indexed="81"/>
            <rFont val="Tahoma"/>
            <family val="2"/>
            <charset val="238"/>
          </rPr>
          <t xml:space="preserve">U skladu s točkom 3.3. Programa kreditiranja iz ESIF kredita za rast i razvoj moguće je financiranje obrtnih sredstva vezanih uz predmetno ulaganje (investiciju) do najviše 30% iznosa ukupnog iznosa ESIF Kredita za rast i razvoj.
</t>
        </r>
        <r>
          <rPr>
            <b/>
            <sz val="9"/>
            <color indexed="81"/>
            <rFont val="Tahoma"/>
            <family val="2"/>
            <charset val="238"/>
          </rPr>
          <t>Dokaz:</t>
        </r>
        <r>
          <rPr>
            <sz val="9"/>
            <color indexed="81"/>
            <rFont val="Tahoma"/>
            <family val="2"/>
            <charset val="238"/>
          </rPr>
          <t xml:space="preserve">
1. Investicijska studija - u investicijskoj studiji potrebno je navesti koji će se iznos ESIF Kreidta za rasti i razvoj korisiti za financiranje obrtnih sredstava, te prikazati detaljnu strukturu obrtnih sredstava i pripadajuće iznose (ukupno, dio kosi se financira iz vlastitih sredstava, dio koji se financira iz ESIF kredita za rast i razvoj)
2. U fazi korištenja kredita - u slučaju odobrenja ESFI kredita za rast i razvoj od strane poslovne banke (financijskog posrednika), Prijavitelj/Korisnik kredita će kod svakog povlačenja sredstava iz ESIF kreditia za rast i razvoj morati dostaviti dokumentaciju kojom se dokazuje namjensko korištenje ESIF kredita za rast i razvoj (privremene situacije, ugovori i/ili fakture prema dobavljačima i sl.)
</t>
        </r>
      </text>
    </comment>
    <comment ref="C88" authorId="0">
      <text>
        <r>
          <rPr>
            <b/>
            <sz val="9"/>
            <color indexed="81"/>
            <rFont val="Tahoma"/>
            <family val="2"/>
            <charset val="238"/>
          </rPr>
          <t xml:space="preserve">Pojašnjenje kriterija:
</t>
        </r>
        <r>
          <rPr>
            <sz val="9"/>
            <color indexed="81"/>
            <rFont val="Tahoma"/>
            <family val="2"/>
            <charset val="238"/>
          </rPr>
          <t xml:space="preserve">U skladu s točkom 3.4. Programa kreditiranja Prijavitelj mora osigurati vlastito učešće od najmanje 15% iznosa investicije bez PDV-a. 
Prihvatljivo kao vlastito učešće:
1. Vlastita novčana sredstva/drugi isključivo komercijalni kredit za osnovna sredstva
2. Sredstva potrošena na pripremu projekta (pripremu zemljišta, pribavljanje dozvola te izradu studija, elaborata i sličnih dokumenata)
Neprihvatljivo kao vlastito učešće: zemljište i doprinosi u naravi (strojevi, oprema i alati i slično)
</t>
        </r>
        <r>
          <rPr>
            <b/>
            <sz val="9"/>
            <color indexed="81"/>
            <rFont val="Tahoma"/>
            <family val="2"/>
            <charset val="238"/>
          </rPr>
          <t xml:space="preserve">
</t>
        </r>
        <r>
          <rPr>
            <sz val="9"/>
            <color indexed="81"/>
            <rFont val="Tahoma"/>
            <family val="2"/>
            <charset val="238"/>
          </rPr>
          <t xml:space="preserve">
</t>
        </r>
        <r>
          <rPr>
            <b/>
            <sz val="9"/>
            <color indexed="81"/>
            <rFont val="Tahoma"/>
            <family val="2"/>
            <charset val="238"/>
          </rPr>
          <t>Dokaz:</t>
        </r>
        <r>
          <rPr>
            <sz val="9"/>
            <color indexed="81"/>
            <rFont val="Tahoma"/>
            <family val="2"/>
            <charset val="238"/>
          </rPr>
          <t xml:space="preserve">
1. Investicijska studija - u investicijskoj studiji potrebno je navesti koji će dio prihvatljivih troškova investicije financirati iz vlastitih sredstava Prijavitelja, te prikazati detaljnu strukturu troškova i pripadajuće iznose (ukupno, dio kosi se financira iz vlastitih sredstava, dio koji se financira iz ESIF kredita za rast i razvoj).</t>
        </r>
      </text>
    </comment>
    <comment ref="D89" authorId="0">
      <text>
        <r>
          <rPr>
            <b/>
            <sz val="9"/>
            <color indexed="81"/>
            <rFont val="Tahoma"/>
            <family val="2"/>
            <charset val="238"/>
          </rPr>
          <t>Napomena:</t>
        </r>
        <r>
          <rPr>
            <sz val="9"/>
            <color indexed="81"/>
            <rFont val="Tahoma"/>
            <family val="2"/>
            <charset val="238"/>
          </rPr>
          <t xml:space="preserve">
Ovo polje se ne popunjava, postotak vlastitog učešća Prijavitrlja izračunava se temeljem podataka unešenih prilikom odgovora na pitanje 4. i 5.
</t>
        </r>
        <r>
          <rPr>
            <b/>
            <sz val="9"/>
            <color indexed="81"/>
            <rFont val="Tahoma"/>
            <family val="2"/>
            <charset val="238"/>
          </rPr>
          <t xml:space="preserve">Pojašnjenje kriterija:
</t>
        </r>
        <r>
          <rPr>
            <sz val="9"/>
            <color indexed="81"/>
            <rFont val="Tahoma"/>
            <family val="2"/>
            <charset val="238"/>
          </rPr>
          <t xml:space="preserve">U skladu s točkom 3.4. Programa kreditiranja Prijavitelj mora osigurati vlastito učešće od najmanje 15% iznosa investicije bez PDV-a. 
</t>
        </r>
        <r>
          <rPr>
            <b/>
            <sz val="9"/>
            <color indexed="81"/>
            <rFont val="Tahoma"/>
            <family val="2"/>
            <charset val="238"/>
          </rPr>
          <t xml:space="preserve">
Dokaz:
</t>
        </r>
        <r>
          <rPr>
            <sz val="9"/>
            <color indexed="81"/>
            <rFont val="Tahoma"/>
            <family val="2"/>
            <charset val="238"/>
          </rPr>
          <t>1. Investicijska studija - u investicijskoj studiji potrebno je navesti koji će dio prihvatljivih troškova investicije financirati iz vlastitih sredstava Prijavitelja, te prikazati detaljnu strukturu troškova i pripadajuće iznose (ukupno, dio kosi se financira iz vlastitih sredstava, dio koji se financira iz ESIF kredita za rast i razvoj)</t>
        </r>
      </text>
    </comment>
    <comment ref="C90" authorId="0">
      <text>
        <r>
          <rPr>
            <b/>
            <sz val="9"/>
            <color indexed="81"/>
            <rFont val="Tahoma"/>
            <family val="2"/>
            <charset val="238"/>
          </rPr>
          <t xml:space="preserve">Napomena:
</t>
        </r>
        <r>
          <rPr>
            <sz val="9"/>
            <color indexed="81"/>
            <rFont val="Tahoma"/>
            <family val="2"/>
            <charset val="238"/>
          </rPr>
          <t>Ovo polje se ne popunjava, već se na temelju odgovora na pitanja 2., 3. i 4. utvrđuje se visina investicije u smislu ESIF Kredita za rast i razvoj</t>
        </r>
        <r>
          <rPr>
            <b/>
            <sz val="9"/>
            <color indexed="81"/>
            <rFont val="Tahoma"/>
            <family val="2"/>
            <charset val="238"/>
          </rPr>
          <t xml:space="preserve">
Dokaz:
</t>
        </r>
        <r>
          <rPr>
            <sz val="9"/>
            <color indexed="81"/>
            <rFont val="Tahoma"/>
            <family val="2"/>
            <charset val="238"/>
          </rPr>
          <t xml:space="preserve">1. Investicijska studija - u investicijskoj studiji potrebno je navesti detaljnu strukturu troškova, te pripadajuće iznose i izvore financiranja.
</t>
        </r>
      </text>
    </comment>
    <comment ref="C91" authorId="0">
      <text>
        <r>
          <rPr>
            <b/>
            <sz val="9"/>
            <color indexed="81"/>
            <rFont val="Tahoma"/>
            <family val="2"/>
            <charset val="238"/>
          </rPr>
          <t xml:space="preserve">Pojašnjenje kriterija: 
</t>
        </r>
        <r>
          <rPr>
            <sz val="9"/>
            <color indexed="81"/>
            <rFont val="Tahoma"/>
            <family val="2"/>
            <charset val="238"/>
          </rPr>
          <t xml:space="preserve">U točci 3.1. Programa kreditiranja definirana su namjene koje su prihvatljive za financiranje ESIF Kreditom za rast i razvoj. 
</t>
        </r>
        <r>
          <rPr>
            <b/>
            <sz val="9"/>
            <color indexed="81"/>
            <rFont val="Tahoma"/>
            <family val="2"/>
            <charset val="238"/>
          </rPr>
          <t>Dokaz:</t>
        </r>
        <r>
          <rPr>
            <sz val="9"/>
            <color indexed="81"/>
            <rFont val="Tahoma"/>
            <family val="2"/>
            <charset val="238"/>
          </rPr>
          <t xml:space="preserve">
1. Izjava Prijavitelja dana potpisom ovog obrasca. 
2. Investicijska studija - u investicijskoj studiji potrebno je navesti detaljnu razradu iz koje će biti vidljiva namjena ESIF Kredita za rast i razvoj (po namjeni, troškovima, iznosima)</t>
        </r>
        <r>
          <rPr>
            <b/>
            <sz val="9"/>
            <color indexed="81"/>
            <rFont val="Tahoma"/>
            <family val="2"/>
            <charset val="238"/>
          </rPr>
          <t xml:space="preserve">
</t>
        </r>
        <r>
          <rPr>
            <sz val="9"/>
            <color indexed="81"/>
            <rFont val="Tahoma"/>
            <family val="2"/>
            <charset val="238"/>
          </rPr>
          <t xml:space="preserve">
</t>
        </r>
      </text>
    </comment>
    <comment ref="C92" authorId="0">
      <text>
        <r>
          <rPr>
            <b/>
            <sz val="9"/>
            <color indexed="81"/>
            <rFont val="Tahoma"/>
            <family val="2"/>
            <charset val="238"/>
          </rPr>
          <t xml:space="preserve">Pojašnjenje kriterija:
</t>
        </r>
        <r>
          <rPr>
            <sz val="9"/>
            <color indexed="81"/>
            <rFont val="Tahoma"/>
            <family val="2"/>
            <charset val="238"/>
          </rPr>
          <t xml:space="preserve">Sukladno točki 4.e) Programa kreditiranja ESIF Krediti za rast i razvoj mogu imati rok otplate do 144 mjeseci (12 godina), a za sektor turizma, u slučajevima kada investicijska studija ukazuje na potrebu za duljom ročnosti, može se razmotriti odobrenje kredita s rokom otplate do 204 mjeseci (17 godina). 
Tokom otplate kredita nije moguća izmjena roka otplate kredita.
Poslovna banka može odobriti ESIF Kredit za rast i razvoj s različitom ročnosti od ročnosti navedenom u ovom zahtjevu, ali ne više od ročnosti koja je propisana točkom 4.e) Programa kreditiranja. 
</t>
        </r>
      </text>
    </comment>
    <comment ref="C93" authorId="0">
      <text>
        <r>
          <rPr>
            <b/>
            <sz val="9"/>
            <color indexed="81"/>
            <rFont val="Tahoma"/>
            <family val="2"/>
            <charset val="238"/>
          </rPr>
          <t xml:space="preserve">Pojašnjenje kriterija:
</t>
        </r>
        <r>
          <rPr>
            <sz val="9"/>
            <color indexed="81"/>
            <rFont val="Tahoma"/>
            <family val="2"/>
            <charset val="238"/>
          </rPr>
          <t xml:space="preserve">Sukladno točki 4.e) Programa kreditiranja ESIF Krediti za rast i razvoj mogu imati poček do 24 mjeseca, a za sektor turizma, u slučajevima kada investicijska studija ukazuje na potrebu za duljim počekom, može se razmotriti odobrenje kredita s počekom od najviše 48 mjeseci. 
Poslovna banka može odobriti ESIF Kredit za rast i razvoj s različitim počekom od počeka navedenog u ovom zahtjevu. 
</t>
        </r>
      </text>
    </comment>
    <comment ref="C95" authorId="0">
      <text>
        <r>
          <rPr>
            <b/>
            <sz val="9"/>
            <color indexed="81"/>
            <rFont val="Tahoma"/>
            <family val="2"/>
            <charset val="238"/>
          </rPr>
          <t>Pojašnjenje kriterija:</t>
        </r>
        <r>
          <rPr>
            <sz val="9"/>
            <color indexed="81"/>
            <rFont val="Tahoma"/>
            <family val="2"/>
            <charset val="238"/>
          </rPr>
          <t xml:space="preserve">
U niže predviđenom poljum potrebno je kratko opisati namjenu ESIF Kredita za rast i razvoj
</t>
        </r>
        <r>
          <rPr>
            <b/>
            <sz val="9"/>
            <color indexed="81"/>
            <rFont val="Tahoma"/>
            <family val="2"/>
            <charset val="238"/>
          </rPr>
          <t xml:space="preserve">Dokaz:
</t>
        </r>
        <r>
          <rPr>
            <sz val="9"/>
            <color indexed="81"/>
            <rFont val="Tahoma"/>
            <family val="2"/>
            <charset val="238"/>
          </rPr>
          <t>Investicijaka studija - u investicijskoj studiji potrebno je navesti detaljnu razradu iz koje će biti vidljiva namjena ESIF Kredita za rast i razvoj (po namjeni, troškovima, iznosima)</t>
        </r>
      </text>
    </comment>
  </commentList>
</comments>
</file>

<file path=xl/comments2.xml><?xml version="1.0" encoding="utf-8"?>
<comments xmlns="http://schemas.openxmlformats.org/spreadsheetml/2006/main">
  <authors>
    <author>Josip Josipovic</author>
  </authors>
  <commentList>
    <comment ref="C6" authorId="0">
      <text>
        <r>
          <rPr>
            <b/>
            <sz val="9"/>
            <color indexed="81"/>
            <rFont val="Tahoma"/>
            <family val="2"/>
            <charset val="238"/>
          </rPr>
          <t xml:space="preserve">Pojašnjenje:
</t>
        </r>
        <r>
          <rPr>
            <sz val="9"/>
            <color indexed="81"/>
            <rFont val="Tahoma"/>
            <family val="2"/>
            <charset val="238"/>
          </rPr>
          <t xml:space="preserve">Upisuje se stvarni broj novih radnih mjesta prema satima rada odnosno po metodologiji ekvivalenta punog radnog vremena, što mora biti adekvatno obrazloženo i dokumentirano u investicijskoj studiji/dokumentaciji. 
Ukupan broj novozaposlenih treba odogovarati broju novozaposlenih navedenom u investicijskoj studiji i Obrascu 1a.
</t>
        </r>
      </text>
    </comment>
    <comment ref="C10" authorId="0">
      <text>
        <r>
          <rPr>
            <b/>
            <sz val="9"/>
            <color indexed="81"/>
            <rFont val="Tahoma"/>
            <family val="2"/>
            <charset val="238"/>
          </rPr>
          <t xml:space="preserve">Pojašnjenje:
</t>
        </r>
        <r>
          <rPr>
            <sz val="9"/>
            <color indexed="81"/>
            <rFont val="Tahoma"/>
            <family val="2"/>
            <charset val="238"/>
          </rPr>
          <t>Upisuje se stvarni broj novih radnih mjesta prema satima rada odnosno po metodologiji ekvivalenta punog radnog vremena, što mora biti adekvatno obrazloženo i dokumentirano u investicijskoj studiji/dokumentaciji. 
Ukupan broj novozaposlenih treba odogovarati broju novozaposlenih navedenom u investicijskoj studiji i Obrascu 1a.</t>
        </r>
        <r>
          <rPr>
            <b/>
            <sz val="9"/>
            <color indexed="81"/>
            <rFont val="Tahoma"/>
            <family val="2"/>
            <charset val="238"/>
          </rPr>
          <t xml:space="preserve">
</t>
        </r>
      </text>
    </comment>
    <comment ref="C17" authorId="0">
      <text>
        <r>
          <rPr>
            <b/>
            <sz val="9"/>
            <color indexed="81"/>
            <rFont val="Tahoma"/>
            <family val="2"/>
            <charset val="238"/>
          </rPr>
          <t xml:space="preserve">Pojašnjenje:
</t>
        </r>
        <r>
          <rPr>
            <sz val="9"/>
            <color indexed="81"/>
            <rFont val="Tahoma"/>
            <family val="2"/>
            <charset val="238"/>
          </rPr>
          <t xml:space="preserve">Ovo polje popunjava se ukoliko će investicija koji se financira ESIF kreditom za rast i razvoj rezultirati zapošljavanjem kod drugih subjekata. Npr. ako Prijavitelj ESIF kreditom za rast i razvoj financira izgradnju hotela pri čemu će ugovoriti usluge pranje rublja kod lokalnog dobavljača a isti će zbog povećanja obima posla zaposliti nove djelatnike.
</t>
        </r>
      </text>
    </comment>
  </commentList>
</comments>
</file>

<file path=xl/sharedStrings.xml><?xml version="1.0" encoding="utf-8"?>
<sst xmlns="http://schemas.openxmlformats.org/spreadsheetml/2006/main" count="7484" uniqueCount="3481">
  <si>
    <t>Veličina klijenta:</t>
  </si>
  <si>
    <t>NKD osnovne djelatnosti:</t>
  </si>
  <si>
    <t>Poduzetnik u poteškoćama:</t>
  </si>
  <si>
    <t>Namjena kredita:</t>
  </si>
  <si>
    <t>NKD ulaganja:</t>
  </si>
  <si>
    <t>Popis NKD/NACE šifri i relevantne oznake prihvatljivosti</t>
  </si>
  <si>
    <t>NACE rev 2 code</t>
  </si>
  <si>
    <t>NKD područje</t>
  </si>
  <si>
    <t>NKD odjeljak</t>
  </si>
  <si>
    <t>NKD razred</t>
  </si>
  <si>
    <t>NKD šifra</t>
  </si>
  <si>
    <t>Naziv</t>
  </si>
  <si>
    <t>ODABRATI</t>
  </si>
  <si>
    <t>010000</t>
  </si>
  <si>
    <t>A</t>
  </si>
  <si>
    <t>01</t>
  </si>
  <si>
    <t>Biljna i stočarska proizvodnja, lovstvo i uslužne djelatnosti povezane s njima</t>
  </si>
  <si>
    <t>011000</t>
  </si>
  <si>
    <t>Uzgoj jednogodišnjih usjeva</t>
  </si>
  <si>
    <t>011100</t>
  </si>
  <si>
    <t>Uzgoj žitarica (osim riže), mahunarki i uljanog  sjemenja</t>
  </si>
  <si>
    <t>011200</t>
  </si>
  <si>
    <t>Uzgoj riže</t>
  </si>
  <si>
    <t>011300</t>
  </si>
  <si>
    <t>Uzgoj povrća, dinja i lubenica, korjenastog i gomoljastog povrća</t>
  </si>
  <si>
    <t>011400</t>
  </si>
  <si>
    <t>Uzgoj šećerne trske</t>
  </si>
  <si>
    <t>011500</t>
  </si>
  <si>
    <t>Uzgoj duhana</t>
  </si>
  <si>
    <t>011600</t>
  </si>
  <si>
    <t>Uzgoj predivog bilja</t>
  </si>
  <si>
    <t>011900</t>
  </si>
  <si>
    <t>Uzgoj ostalih jednogodišnjih usjeva</t>
  </si>
  <si>
    <t>012000</t>
  </si>
  <si>
    <t>Uzgoj višegodišnjih usjeva</t>
  </si>
  <si>
    <t>012100</t>
  </si>
  <si>
    <t>Uzgoj grožđa</t>
  </si>
  <si>
    <t>012200</t>
  </si>
  <si>
    <t>Uzgoj tropskog i suptropskog voća</t>
  </si>
  <si>
    <t>012300</t>
  </si>
  <si>
    <t>Uzgoj agruma</t>
  </si>
  <si>
    <t>012400</t>
  </si>
  <si>
    <t>Uzgoj jezgričavog i koštuničavog voća</t>
  </si>
  <si>
    <t>012500</t>
  </si>
  <si>
    <t>Uzgoj bobičastog, orašastog i ostalog voća</t>
  </si>
  <si>
    <t>012600</t>
  </si>
  <si>
    <t>Uzgoj uljanih plodova</t>
  </si>
  <si>
    <t>012700</t>
  </si>
  <si>
    <t>Uzgoj usjeva za pripremanje napitaka</t>
  </si>
  <si>
    <t>012800</t>
  </si>
  <si>
    <t>Uzgoj bilja za uporabu u farmaciji, aromatskog, začinskog i ljekovitog bilja</t>
  </si>
  <si>
    <t>012900</t>
  </si>
  <si>
    <t>Uzgoj  ostalih višegodišnjih usjeva</t>
  </si>
  <si>
    <t>013000</t>
  </si>
  <si>
    <t>Uzgoj sadnog materijala i ukrasnog bilja</t>
  </si>
  <si>
    <t>014000</t>
  </si>
  <si>
    <t>Uzgoj stoke, peradi i ostalih životinja</t>
  </si>
  <si>
    <t>014100</t>
  </si>
  <si>
    <t>Uzgoj muznih krava</t>
  </si>
  <si>
    <t>014200</t>
  </si>
  <si>
    <t>Uzgoj ostalih goveda i bivola</t>
  </si>
  <si>
    <t>014300</t>
  </si>
  <si>
    <t>Uzgoj konja, magaraca, mula i mazgi</t>
  </si>
  <si>
    <t>014400</t>
  </si>
  <si>
    <t>Uzgoj deva i  ljama</t>
  </si>
  <si>
    <t>014500</t>
  </si>
  <si>
    <t>Uzgoj ovaca i koza</t>
  </si>
  <si>
    <t>014600</t>
  </si>
  <si>
    <t>Uzgoj svinja</t>
  </si>
  <si>
    <t>014700</t>
  </si>
  <si>
    <t>Uzgoj peradi</t>
  </si>
  <si>
    <t>014900</t>
  </si>
  <si>
    <t>Uzgoj ostalih životinja</t>
  </si>
  <si>
    <t>015000</t>
  </si>
  <si>
    <t>Mješovita proizvodnja</t>
  </si>
  <si>
    <t>016000</t>
  </si>
  <si>
    <t>016100</t>
  </si>
  <si>
    <t>Pomoćne djelatnosti za uzgoj usjeva</t>
  </si>
  <si>
    <t>016110</t>
  </si>
  <si>
    <t>016120</t>
  </si>
  <si>
    <t>016130</t>
  </si>
  <si>
    <t>016140</t>
  </si>
  <si>
    <t>016150</t>
  </si>
  <si>
    <t>016200</t>
  </si>
  <si>
    <t>Pomoćne djelatnosti za uzgoj životinja</t>
  </si>
  <si>
    <t>016300</t>
  </si>
  <si>
    <t>Djelatnosti koje se obavljaju nakon žetve usjeva (priprema usjeva za primarna tržišta)</t>
  </si>
  <si>
    <t>016400</t>
  </si>
  <si>
    <t>Dorada sjemena za sjemenski materijal</t>
  </si>
  <si>
    <t>017000</t>
  </si>
  <si>
    <t>Lov, stupičarenje i uslužne djelatnosti povezane s njima</t>
  </si>
  <si>
    <t>020000</t>
  </si>
  <si>
    <t>02</t>
  </si>
  <si>
    <t>Šumarstvo i sječa drva</t>
  </si>
  <si>
    <t>021000</t>
  </si>
  <si>
    <t>Uzgoj šuma i ostale djelatnosti u šumarstvu povezane s njime</t>
  </si>
  <si>
    <t>022000</t>
  </si>
  <si>
    <t>Sječa drva</t>
  </si>
  <si>
    <t>023000</t>
  </si>
  <si>
    <t>Skupljanje šumskih plodova i proizvoda, osim šumskih sortimenata</t>
  </si>
  <si>
    <t>024000</t>
  </si>
  <si>
    <t>Pomoćne usluge u šumarstvu</t>
  </si>
  <si>
    <t>030000</t>
  </si>
  <si>
    <t>03</t>
  </si>
  <si>
    <t>Ribarstvo</t>
  </si>
  <si>
    <t>031000</t>
  </si>
  <si>
    <t>Ribolov</t>
  </si>
  <si>
    <t>031100</t>
  </si>
  <si>
    <t>Morski ribolov</t>
  </si>
  <si>
    <t>031200</t>
  </si>
  <si>
    <t>Slatkovodni ribolov</t>
  </si>
  <si>
    <t>032000</t>
  </si>
  <si>
    <t>Akvakultura</t>
  </si>
  <si>
    <t>032100</t>
  </si>
  <si>
    <t>Morska akvakultura</t>
  </si>
  <si>
    <t>032200</t>
  </si>
  <si>
    <t>Slatkovodna akvakultura</t>
  </si>
  <si>
    <t>050000</t>
  </si>
  <si>
    <t>B</t>
  </si>
  <si>
    <t>05</t>
  </si>
  <si>
    <t>Vađenje ugljena i lignita</t>
  </si>
  <si>
    <t>051000</t>
  </si>
  <si>
    <t>Vađenje kamenog ugljena</t>
  </si>
  <si>
    <t>052000</t>
  </si>
  <si>
    <t>Vađenje lignita</t>
  </si>
  <si>
    <t>060000</t>
  </si>
  <si>
    <t>06</t>
  </si>
  <si>
    <t>Vađenje sirove nafte i prirodnog plina</t>
  </si>
  <si>
    <t>061000</t>
  </si>
  <si>
    <t>Vađenje sirove nafte</t>
  </si>
  <si>
    <t>062000</t>
  </si>
  <si>
    <t>Vađenje prirodnog plina</t>
  </si>
  <si>
    <t>062010</t>
  </si>
  <si>
    <t>062030</t>
  </si>
  <si>
    <t>063000</t>
  </si>
  <si>
    <t>070000</t>
  </si>
  <si>
    <t>07</t>
  </si>
  <si>
    <t>Vađenje metalnih ruda</t>
  </si>
  <si>
    <t>071000</t>
  </si>
  <si>
    <t>Vađenje željeznih ruda</t>
  </si>
  <si>
    <t>072000</t>
  </si>
  <si>
    <t>Vađenje ruda obojenih metala</t>
  </si>
  <si>
    <t>072100</t>
  </si>
  <si>
    <t>Vađenje uranovih i torijevih ruda</t>
  </si>
  <si>
    <t>072900</t>
  </si>
  <si>
    <t>Vađenje ostalih ruda obojenih metala</t>
  </si>
  <si>
    <t>080000</t>
  </si>
  <si>
    <t>08</t>
  </si>
  <si>
    <t>Ostalo rudarstvo i vađenje</t>
  </si>
  <si>
    <t>081000</t>
  </si>
  <si>
    <t>Vađenje kamena, pijeska i gline</t>
  </si>
  <si>
    <t>081100</t>
  </si>
  <si>
    <t>Vađenje ukrasnoga kamena i kamena za gradnju, vapnenca, gipsa, krede i škriljevca</t>
  </si>
  <si>
    <t>081200</t>
  </si>
  <si>
    <t>Djelatnosti šljunčara i pješčara; vađenje gline i kaolina</t>
  </si>
  <si>
    <t>089000</t>
  </si>
  <si>
    <t>Rudarstvo i vađenje, d. n.</t>
  </si>
  <si>
    <t>089100</t>
  </si>
  <si>
    <t>Vađenje minerala za kemikalije i gnojiva</t>
  </si>
  <si>
    <t>089200</t>
  </si>
  <si>
    <t>Vađenje treseta</t>
  </si>
  <si>
    <t>089300</t>
  </si>
  <si>
    <t>Vađenje soli</t>
  </si>
  <si>
    <t>089900</t>
  </si>
  <si>
    <t>Vađenje ostalih ruda i kamena, d. n.</t>
  </si>
  <si>
    <t>090000</t>
  </si>
  <si>
    <t>09</t>
  </si>
  <si>
    <t>Pomoćne uslužne djelatnosti u rudarstvu</t>
  </si>
  <si>
    <t>091000</t>
  </si>
  <si>
    <t>Pomoćne djelatnosti za vađenje nafte i prirodnog plina</t>
  </si>
  <si>
    <t>099000</t>
  </si>
  <si>
    <t>Pomoćne djelatnosti za ostalo rudarstvo i vađenje</t>
  </si>
  <si>
    <t>100000</t>
  </si>
  <si>
    <t>C</t>
  </si>
  <si>
    <t>10</t>
  </si>
  <si>
    <t>Proizvodnja prehrambenih proizvoda</t>
  </si>
  <si>
    <t>101000</t>
  </si>
  <si>
    <t>Prerada i konzerviranje mesa i proizvodnja mesnih proizvoda</t>
  </si>
  <si>
    <t>101100</t>
  </si>
  <si>
    <t>Prerada i konzerviranje mesa</t>
  </si>
  <si>
    <t>101200</t>
  </si>
  <si>
    <t>Prerada i konzerviranje mesa peradi</t>
  </si>
  <si>
    <t>101300</t>
  </si>
  <si>
    <t>Proizvodnja proizvoda od mesa i mesa peradi</t>
  </si>
  <si>
    <t>102000</t>
  </si>
  <si>
    <t>Prerada i konzerviranje riba, rakova i školjki</t>
  </si>
  <si>
    <t>103000</t>
  </si>
  <si>
    <t>Prerada i konzerviranje voća i povrća</t>
  </si>
  <si>
    <t>103100</t>
  </si>
  <si>
    <t>Prerada i konzerviranje krumpira</t>
  </si>
  <si>
    <t>103200</t>
  </si>
  <si>
    <t>Proizvodnja sokova od voća i povrća</t>
  </si>
  <si>
    <t>103900</t>
  </si>
  <si>
    <t>Ostala prerada i konzerviranje voća i povrća</t>
  </si>
  <si>
    <t>104000</t>
  </si>
  <si>
    <t>Proizvodnja biljnih i životinjskih ulja i masti</t>
  </si>
  <si>
    <t>104100</t>
  </si>
  <si>
    <t>Proizvodnja ulja i masti</t>
  </si>
  <si>
    <t>104200</t>
  </si>
  <si>
    <t>Proizvodnja margarina i sličnih jestivih masti</t>
  </si>
  <si>
    <t>105000</t>
  </si>
  <si>
    <t>Proizvodnja mliječnih proizvoda</t>
  </si>
  <si>
    <t>105100</t>
  </si>
  <si>
    <t>Djelatnosti mljekara i proizvođača sira</t>
  </si>
  <si>
    <t>105200</t>
  </si>
  <si>
    <t>Proizvodnja sladoleda</t>
  </si>
  <si>
    <t>106000</t>
  </si>
  <si>
    <t>Proizvodnja mlinskih proizvoda, škroba i škrobnih proizvoda</t>
  </si>
  <si>
    <t>106100</t>
  </si>
  <si>
    <t>Proizvodnja mlinskih proizvoda</t>
  </si>
  <si>
    <t>106200</t>
  </si>
  <si>
    <t>Proizvodnja škroba i škrobnih proizvoda</t>
  </si>
  <si>
    <t>107000</t>
  </si>
  <si>
    <t>107100</t>
  </si>
  <si>
    <t>107200</t>
  </si>
  <si>
    <t>107300</t>
  </si>
  <si>
    <t>Proizvodnja makarona, njoka, kuskusa i slične tjestenine</t>
  </si>
  <si>
    <t>108000</t>
  </si>
  <si>
    <t>Proizvodnja ostalih prehrambenih proizvoda</t>
  </si>
  <si>
    <t>108100</t>
  </si>
  <si>
    <t>Proizvodnja šećera</t>
  </si>
  <si>
    <t>108200</t>
  </si>
  <si>
    <t>Proizvodnja kakao, čokoladnih i bombonskih proizvoda</t>
  </si>
  <si>
    <t>108300</t>
  </si>
  <si>
    <t>Prerada čaja i kave</t>
  </si>
  <si>
    <t>108400</t>
  </si>
  <si>
    <t>Proizvodnja začina i drugih dodataka hrani</t>
  </si>
  <si>
    <t>108500</t>
  </si>
  <si>
    <t>Proizvodnja gotove hrane i jela</t>
  </si>
  <si>
    <t>108600</t>
  </si>
  <si>
    <t>Proizvodnja homogeniziranih prehrambenih pripravaka i dijetetske hrane</t>
  </si>
  <si>
    <t>108900</t>
  </si>
  <si>
    <t>Proizvodnja ostalih prehrambenih proizvoda, d. n.</t>
  </si>
  <si>
    <t>109000</t>
  </si>
  <si>
    <t>Proizvodnja pripremljene hrane za životinje</t>
  </si>
  <si>
    <t>109100</t>
  </si>
  <si>
    <t>Proizvodnja pripremljene stočne hrane</t>
  </si>
  <si>
    <t>109200</t>
  </si>
  <si>
    <t>Proizvodnja pripremljene hrane za kućne ljubimce</t>
  </si>
  <si>
    <t>110000</t>
  </si>
  <si>
    <t>11</t>
  </si>
  <si>
    <t>Proizvodnja pića</t>
  </si>
  <si>
    <t>110100</t>
  </si>
  <si>
    <t>Destiliranje, pročišćavanje i miješanje alkoholnih pića</t>
  </si>
  <si>
    <t>110200</t>
  </si>
  <si>
    <t>Proizvodnja vina od grožđa</t>
  </si>
  <si>
    <t>110300</t>
  </si>
  <si>
    <t>Proizvodnja jabukovače i ostalih voćnih vina</t>
  </si>
  <si>
    <t>110400</t>
  </si>
  <si>
    <t>Proizvodnja ostalih nedestiliranih fermentiranih pića</t>
  </si>
  <si>
    <t>110500</t>
  </si>
  <si>
    <t>Proizvodnja piva</t>
  </si>
  <si>
    <t>110600</t>
  </si>
  <si>
    <t>Proizvodnja slada</t>
  </si>
  <si>
    <t>110700</t>
  </si>
  <si>
    <t>120000</t>
  </si>
  <si>
    <t>12</t>
  </si>
  <si>
    <t>Proizvodnja duhanskih proizvoda</t>
  </si>
  <si>
    <t>130000</t>
  </si>
  <si>
    <t>13</t>
  </si>
  <si>
    <t>Proizvodnja tekstila</t>
  </si>
  <si>
    <t>131000</t>
  </si>
  <si>
    <t>Priprema i predenje tekstilnih vlakana</t>
  </si>
  <si>
    <t>132000</t>
  </si>
  <si>
    <t>Tkanje tekstila</t>
  </si>
  <si>
    <t>133000</t>
  </si>
  <si>
    <t>Dovršavanje tekstila</t>
  </si>
  <si>
    <t>139000</t>
  </si>
  <si>
    <t>Proizvodnja ostalog tekstila</t>
  </si>
  <si>
    <t>139100</t>
  </si>
  <si>
    <t>Proizvodnja pletenih i kukičanih tkanina</t>
  </si>
  <si>
    <t>139200</t>
  </si>
  <si>
    <t>Proizvodnja gotovih tekstilnih proizvoda, osim odjeće</t>
  </si>
  <si>
    <t>139300</t>
  </si>
  <si>
    <t>Proizvodnja tepiha i sagova</t>
  </si>
  <si>
    <t>139400</t>
  </si>
  <si>
    <t>Proizvodnja užadi, konopaca, upletenoga konca i mreža</t>
  </si>
  <si>
    <t>139500</t>
  </si>
  <si>
    <t>Proizvodnja netkanog tekstila i proizvoda od netkanog tekstila, osim odjeće</t>
  </si>
  <si>
    <t>139600</t>
  </si>
  <si>
    <t>Proizvodnja ostaloga tehničkog i industrijskog tekstila</t>
  </si>
  <si>
    <t>139900</t>
  </si>
  <si>
    <t>Proizvodnja ostalog tekstila, d. n.</t>
  </si>
  <si>
    <t>140000</t>
  </si>
  <si>
    <t>14</t>
  </si>
  <si>
    <t>Proizvodnja odjeće</t>
  </si>
  <si>
    <t>141000</t>
  </si>
  <si>
    <t>Proizvodnja odjeće, osim krznene odjeće</t>
  </si>
  <si>
    <t>141100</t>
  </si>
  <si>
    <t>Proizvodnja kožne odjeće</t>
  </si>
  <si>
    <t>141200</t>
  </si>
  <si>
    <t>Proizvodnja radne odjeće</t>
  </si>
  <si>
    <t>141300</t>
  </si>
  <si>
    <t>Proizvodnja ostale vanjske odjeće</t>
  </si>
  <si>
    <t>141400</t>
  </si>
  <si>
    <t>Proizvodnja rublja</t>
  </si>
  <si>
    <t>141900</t>
  </si>
  <si>
    <t>Proizvodnja ostale odjeće i pribora za odjeću</t>
  </si>
  <si>
    <t>142000</t>
  </si>
  <si>
    <t>Proizvodnja proizvoda od krzna</t>
  </si>
  <si>
    <t>143000</t>
  </si>
  <si>
    <t>Proizvodnja pletene i kukičane odjeće</t>
  </si>
  <si>
    <t>143100</t>
  </si>
  <si>
    <t>Proizvodnja pletenih i kukičanih čarapa</t>
  </si>
  <si>
    <t>143900</t>
  </si>
  <si>
    <t>Proizvodnja ostale pletene i kukičane odjeće</t>
  </si>
  <si>
    <t>150000</t>
  </si>
  <si>
    <t>15</t>
  </si>
  <si>
    <t>Proizvodnja kože i srodnih proizvoda</t>
  </si>
  <si>
    <t>151000</t>
  </si>
  <si>
    <t>Štavljenje i obrada kože; proizvodnja putnih i ručnih torba,
sedlarskih i remenarskih proizvoda; dorada i bojenje krzna</t>
  </si>
  <si>
    <t>151100</t>
  </si>
  <si>
    <t>Štavljenje i obrada kože; dorada i bojenje krzna</t>
  </si>
  <si>
    <t>151200</t>
  </si>
  <si>
    <t>Proizvodnja putnih i ručnih torba i slično, sedlarskih i remenarskih proizvoda</t>
  </si>
  <si>
    <t>152000</t>
  </si>
  <si>
    <t>Proizvodnja obuće</t>
  </si>
  <si>
    <t>160000</t>
  </si>
  <si>
    <t>16</t>
  </si>
  <si>
    <t>Prerada drva i proizvoda od drva i pluta, osim namještaja;
proizvodnja proizvoda od slame i pletarskih materijala</t>
  </si>
  <si>
    <t>161000</t>
  </si>
  <si>
    <t>Piljenje i blanjanje drva</t>
  </si>
  <si>
    <t>162000</t>
  </si>
  <si>
    <t>Proizvodnja proizvoda od drva, pluta, slame i pletarskih materijala</t>
  </si>
  <si>
    <t>162100</t>
  </si>
  <si>
    <t>Proizvodnja furnira i ostalih ploča od drva</t>
  </si>
  <si>
    <t>162200</t>
  </si>
  <si>
    <t>Proizvodnja sastavljenog parketa</t>
  </si>
  <si>
    <t>162300</t>
  </si>
  <si>
    <t>Proizvodnja ostale građevne stolarije i elemenata</t>
  </si>
  <si>
    <t>162400</t>
  </si>
  <si>
    <t>Proizvodnja ambalaže od drva</t>
  </si>
  <si>
    <t>162900</t>
  </si>
  <si>
    <t>Proizvodnja ostalih proizvoda od drva, proizvoda od pluta, slame i pletarskih materijala</t>
  </si>
  <si>
    <t>170000</t>
  </si>
  <si>
    <t>17</t>
  </si>
  <si>
    <t>Proizvodnja papira i proizvoda od papira</t>
  </si>
  <si>
    <t>171000</t>
  </si>
  <si>
    <t>Proizvodnja celuloze, papira i kartona</t>
  </si>
  <si>
    <t>171100</t>
  </si>
  <si>
    <t>Proizvodnja celuloze</t>
  </si>
  <si>
    <t>171200</t>
  </si>
  <si>
    <t>Proizvodnja papira i kartona</t>
  </si>
  <si>
    <t>172000</t>
  </si>
  <si>
    <t>Proizvodnja proizvoda od papira i kartona</t>
  </si>
  <si>
    <t>172100</t>
  </si>
  <si>
    <t>Proizvodnja valovitog papira i kartona te ambalaže od papira i kartona</t>
  </si>
  <si>
    <t>172200</t>
  </si>
  <si>
    <t>Proizvodnja robe za kućanstvo i higijenu te toaletnih potrepština od papira</t>
  </si>
  <si>
    <t>172300</t>
  </si>
  <si>
    <t>Proizvodnja uredskog materijala od papira</t>
  </si>
  <si>
    <t>172400</t>
  </si>
  <si>
    <t>Proizvodnja zidnih tapeta</t>
  </si>
  <si>
    <t>172900</t>
  </si>
  <si>
    <t>180000</t>
  </si>
  <si>
    <t>18</t>
  </si>
  <si>
    <t>Tiskanje i umnožavanje snimljenih zapisa</t>
  </si>
  <si>
    <t>181000</t>
  </si>
  <si>
    <t>Tiskanje i uslužne djelatnosti povezane s tiskanjem</t>
  </si>
  <si>
    <t>181100</t>
  </si>
  <si>
    <t>Tiskanje novina</t>
  </si>
  <si>
    <t>181200</t>
  </si>
  <si>
    <t>Ostalo tiskanje</t>
  </si>
  <si>
    <t>181300</t>
  </si>
  <si>
    <t>Usluge pripreme za tisak i objavljivanje</t>
  </si>
  <si>
    <t>181400</t>
  </si>
  <si>
    <t>Knjigoveške i srodne usluge</t>
  </si>
  <si>
    <t>182000</t>
  </si>
  <si>
    <t>Umnožavanje snimljenih zapisa</t>
  </si>
  <si>
    <t>190000</t>
  </si>
  <si>
    <t>19</t>
  </si>
  <si>
    <t>Proizvodnja koksa i rafiniranih naftnih proizvoda</t>
  </si>
  <si>
    <t>191000</t>
  </si>
  <si>
    <t>Proizvodnja proizvoda koksnih peći</t>
  </si>
  <si>
    <t>192000</t>
  </si>
  <si>
    <t>Proizvodnja rafiniranih naftnih proizvoda</t>
  </si>
  <si>
    <t>200000</t>
  </si>
  <si>
    <t>20</t>
  </si>
  <si>
    <t>Proizvodnja kemikalija i kemijskih proizvoda</t>
  </si>
  <si>
    <t>201000</t>
  </si>
  <si>
    <t>Proizvodnja osnovnih kemikalija, gnojiva i dušičnih spojeva, plastike i sintetičkoga kaučuka u primarnim oblicima</t>
  </si>
  <si>
    <t>201100</t>
  </si>
  <si>
    <t>Proizvodnja industrijskih plinova</t>
  </si>
  <si>
    <t>201200</t>
  </si>
  <si>
    <t>Proizvodnja koloranata i pigmenata</t>
  </si>
  <si>
    <t>201300</t>
  </si>
  <si>
    <t>Proizvodnja ostalih anorganskih osnovnih kemikalija</t>
  </si>
  <si>
    <t>201400</t>
  </si>
  <si>
    <t>Proizvodnja ostalih organskih osnovnih kemikalija</t>
  </si>
  <si>
    <t>201500</t>
  </si>
  <si>
    <t>Proizvodnja gnojiva i dušičnih spojeva</t>
  </si>
  <si>
    <t>201600</t>
  </si>
  <si>
    <t>Proizvodnja plastike u primarnim oblicima</t>
  </si>
  <si>
    <t>201700</t>
  </si>
  <si>
    <t>Proizvodnja sintetičkoga kaučuka u primarnim oblicima</t>
  </si>
  <si>
    <t>202000</t>
  </si>
  <si>
    <t>Proizvodnja pesticida i drugih agrokemijskih proizvoda</t>
  </si>
  <si>
    <t>203000</t>
  </si>
  <si>
    <t>Proizvodnja boja, lakova i sličnih premaza, grafičkih boja i kitova</t>
  </si>
  <si>
    <t>204000</t>
  </si>
  <si>
    <t>Proizvodnja sapuna i deterdženata, sredstava za čišćenje i poliranje,parfema i toaletno-kozmetičkih preparata</t>
  </si>
  <si>
    <t>204100</t>
  </si>
  <si>
    <t>Proizvodnja sapuna i deterdženata, sredstava za čišćenje i poliranje</t>
  </si>
  <si>
    <t>204200</t>
  </si>
  <si>
    <t>Proizvodnja parfema i toaletno-kozmetičkih preparata</t>
  </si>
  <si>
    <t>205000</t>
  </si>
  <si>
    <t>Proizvodnja ostalih kemijskih proizvoda</t>
  </si>
  <si>
    <t>205100</t>
  </si>
  <si>
    <t>Proizvodnja eksploziva</t>
  </si>
  <si>
    <t>205200</t>
  </si>
  <si>
    <t>Proizvodnja ljepila</t>
  </si>
  <si>
    <t>205300</t>
  </si>
  <si>
    <t>Proizvodnja eteričnih ulja</t>
  </si>
  <si>
    <t>205900</t>
  </si>
  <si>
    <t>Proizvodnja ostalih kemijskih proizvoda, d. n.</t>
  </si>
  <si>
    <t>206000</t>
  </si>
  <si>
    <t>Proizvodnja umjetnih vlakana</t>
  </si>
  <si>
    <t>210000</t>
  </si>
  <si>
    <t>21</t>
  </si>
  <si>
    <t>Proizvodnja osnovnih farmaceutskih proizvoda i farmaceutskih
pripravaka</t>
  </si>
  <si>
    <t>211000</t>
  </si>
  <si>
    <t>Proizvodnja osnovnih farmaceutskih proizvoda</t>
  </si>
  <si>
    <t>212000</t>
  </si>
  <si>
    <t>Proizvodnja farmaceutskih pripravaka</t>
  </si>
  <si>
    <t>220000</t>
  </si>
  <si>
    <t>22</t>
  </si>
  <si>
    <t>Proizvodnja proizvoda od gume i plastike</t>
  </si>
  <si>
    <t>221000</t>
  </si>
  <si>
    <t>Proizvodnja proizvoda od gume</t>
  </si>
  <si>
    <t>221100</t>
  </si>
  <si>
    <t>Proizvodnja vanjskih i unutrašnjih guma za vozila; protektiranje vanjskih guma</t>
  </si>
  <si>
    <t>221900</t>
  </si>
  <si>
    <t>Proizvodnja ostalih proizvoda od gume</t>
  </si>
  <si>
    <t>222000</t>
  </si>
  <si>
    <t>Proizvodnja proizvoda od plastike</t>
  </si>
  <si>
    <t>222100</t>
  </si>
  <si>
    <t>Proizvodnja ploča, listova, cijevi i profila od plastike</t>
  </si>
  <si>
    <t>222200</t>
  </si>
  <si>
    <t>Proizvodnja ambalaže od plastike</t>
  </si>
  <si>
    <t>222300</t>
  </si>
  <si>
    <t>Proizvodnja proizvoda od plastike za građevinarstvo</t>
  </si>
  <si>
    <t>222900</t>
  </si>
  <si>
    <t>Proizvodnja ostalih proizvoda od plastike</t>
  </si>
  <si>
    <t>230000</t>
  </si>
  <si>
    <t>23</t>
  </si>
  <si>
    <t>Proizvodnja ostalih nemetalnih mineralnih proizvoda</t>
  </si>
  <si>
    <t>231000</t>
  </si>
  <si>
    <t>Proizvodnja stakla i proizvoda od stakla</t>
  </si>
  <si>
    <t>231100</t>
  </si>
  <si>
    <t>Proizvodnja ravnog stakla</t>
  </si>
  <si>
    <t>231200</t>
  </si>
  <si>
    <t>Oblikovanje i obrada ravnog stakla</t>
  </si>
  <si>
    <t>231300</t>
  </si>
  <si>
    <t>Proizvodnja šupljeg stakla</t>
  </si>
  <si>
    <t>231400</t>
  </si>
  <si>
    <t>Proizvodnja staklenih vlakana</t>
  </si>
  <si>
    <t>231900</t>
  </si>
  <si>
    <t>Proizvodnja i obrada ostalog stakla uključujući tehničku robu od stakla</t>
  </si>
  <si>
    <t>232000</t>
  </si>
  <si>
    <t>Proizvodnja vatrostalnih proizvoda</t>
  </si>
  <si>
    <t>233000</t>
  </si>
  <si>
    <t>Proizvodnja proizvoda od gline za građevinarstvo</t>
  </si>
  <si>
    <t>233100</t>
  </si>
  <si>
    <t>Proizvodnja keramičkih pločica i ploča</t>
  </si>
  <si>
    <t>233200</t>
  </si>
  <si>
    <t>Proizvodnja opeke, crijepa i ostalih proizvoda od pečene gline za građevinarstvo</t>
  </si>
  <si>
    <t>234000</t>
  </si>
  <si>
    <t>Proizvodnja ostalih proizvoda od porculana i keramike</t>
  </si>
  <si>
    <t>234100</t>
  </si>
  <si>
    <t>Proizvodnja keramičkih proizvoda za kućanstvo i ukrasnih predmeta</t>
  </si>
  <si>
    <t>234200</t>
  </si>
  <si>
    <t>Proizvodnja sanitarne keramike</t>
  </si>
  <si>
    <t>234300</t>
  </si>
  <si>
    <t>Proizvodnja keramičkih izolatora i izolacijskog pribora</t>
  </si>
  <si>
    <t>234400</t>
  </si>
  <si>
    <t>Proizvodnja ostalih tehničkih proizvoda od keramike</t>
  </si>
  <si>
    <t>234900</t>
  </si>
  <si>
    <t>Proizvodnja ostalih proizvoda od keramike</t>
  </si>
  <si>
    <t>235000</t>
  </si>
  <si>
    <t>Proizvodnja cementa, vapna i gipsa</t>
  </si>
  <si>
    <t>235100</t>
  </si>
  <si>
    <t>Proizvodnja cementa</t>
  </si>
  <si>
    <t>235200</t>
  </si>
  <si>
    <t>Proizvodnja vapna i gipsa</t>
  </si>
  <si>
    <t>236000</t>
  </si>
  <si>
    <t>Proizvodnja proizvoda od betona, cementa i gipsa</t>
  </si>
  <si>
    <t>236100</t>
  </si>
  <si>
    <t>Proizvodnja proizvoda od betona za građevinarstvo</t>
  </si>
  <si>
    <t>236200</t>
  </si>
  <si>
    <t>Proizvodnja proizvoda od gipsa za građevinarstvo</t>
  </si>
  <si>
    <t>236300</t>
  </si>
  <si>
    <t>Proizvodnja gotove betonske smjese</t>
  </si>
  <si>
    <t>236400</t>
  </si>
  <si>
    <t>Proizvodnja žbuke</t>
  </si>
  <si>
    <t>236500</t>
  </si>
  <si>
    <t>236900</t>
  </si>
  <si>
    <t>Proizvodnja ostalih proizvoda od betona, cementa i gipsa</t>
  </si>
  <si>
    <t>237000</t>
  </si>
  <si>
    <t>Rezanje, oblikovanje i obrada kamena</t>
  </si>
  <si>
    <t>239000</t>
  </si>
  <si>
    <t>Proizvodnja brusnih proizvoda i nemetalnih mineralnih proizvoda,d. n.</t>
  </si>
  <si>
    <t>239100</t>
  </si>
  <si>
    <t>Proizvodnja brusnih proizvoda</t>
  </si>
  <si>
    <t>239900</t>
  </si>
  <si>
    <t>Proizvodnja ostalih nemetalnih mineralnih proizvoda, d. n.</t>
  </si>
  <si>
    <t>240000</t>
  </si>
  <si>
    <t>24</t>
  </si>
  <si>
    <t>Proizvodnja metala</t>
  </si>
  <si>
    <t>241000</t>
  </si>
  <si>
    <t>Proizvodnja sirovog željeza, čelika i ferolegura</t>
  </si>
  <si>
    <t>242000</t>
  </si>
  <si>
    <t>Proizvodnja čeličnih cijevi i pribora</t>
  </si>
  <si>
    <t>243000</t>
  </si>
  <si>
    <t>Proizvodnja ostalih proizvoda primarne prerade čelika</t>
  </si>
  <si>
    <t>243100</t>
  </si>
  <si>
    <t>Hladno vučenje šipki</t>
  </si>
  <si>
    <t>243200</t>
  </si>
  <si>
    <t>Hladno valjanje uskih vrpci</t>
  </si>
  <si>
    <t>243300</t>
  </si>
  <si>
    <t>Hladno oblikovanje i profiliranje</t>
  </si>
  <si>
    <t>243400</t>
  </si>
  <si>
    <t>Hladno vučenje žice</t>
  </si>
  <si>
    <t>244000</t>
  </si>
  <si>
    <t>Proizvodnja plemenitih i ostalih obojenih metala</t>
  </si>
  <si>
    <t>244100</t>
  </si>
  <si>
    <t>Proizvodnja plemenitih metala</t>
  </si>
  <si>
    <t>244200</t>
  </si>
  <si>
    <t>Proizvodnja aluminija</t>
  </si>
  <si>
    <t>244300</t>
  </si>
  <si>
    <t>Proizvodnja olova, cinka i kositra</t>
  </si>
  <si>
    <t>244400</t>
  </si>
  <si>
    <t>Proizvodnja bakra</t>
  </si>
  <si>
    <t>244500</t>
  </si>
  <si>
    <t>Proizvodnja ostalih obojenih metala</t>
  </si>
  <si>
    <t>244600</t>
  </si>
  <si>
    <t>Obrada nuklearnoga goriva</t>
  </si>
  <si>
    <t>244610</t>
  </si>
  <si>
    <t>244620</t>
  </si>
  <si>
    <t>245000</t>
  </si>
  <si>
    <t>Lijevanje metala</t>
  </si>
  <si>
    <t>245100</t>
  </si>
  <si>
    <t>Lijevanje željeza</t>
  </si>
  <si>
    <t>245200</t>
  </si>
  <si>
    <t>Lijevanje čelika</t>
  </si>
  <si>
    <t>245300</t>
  </si>
  <si>
    <t>Lijevanje lakih metala</t>
  </si>
  <si>
    <t>245400</t>
  </si>
  <si>
    <t>Lijevanje ostalih obojenih metala</t>
  </si>
  <si>
    <t>250000</t>
  </si>
  <si>
    <t>25</t>
  </si>
  <si>
    <t>Proizvodnja gotovih metalnih proizvoda, osim strojeva i opreme</t>
  </si>
  <si>
    <t>251000</t>
  </si>
  <si>
    <t>Proizvodnja metalnih konstrukcija</t>
  </si>
  <si>
    <t>251100</t>
  </si>
  <si>
    <t>Proizvodnja metalnih konstrukcija i njihovih dijelova</t>
  </si>
  <si>
    <t>251200</t>
  </si>
  <si>
    <t>Proizvodnja vrata i prozora od metala</t>
  </si>
  <si>
    <t>252000</t>
  </si>
  <si>
    <t>Proizvodnja metalnih cisterni, rezervoara i sličnih posuda</t>
  </si>
  <si>
    <t>252100</t>
  </si>
  <si>
    <t>Proizvodnja radijatora i kotlova za centralno grijanje</t>
  </si>
  <si>
    <t>252900</t>
  </si>
  <si>
    <t>Proizvodnja ostalih metalnih cisterni, rezervoara i sličnih posuda</t>
  </si>
  <si>
    <t>253000</t>
  </si>
  <si>
    <t>Proizvodnja parnih kotlova, osim kotlova za centralno grijanje toplom vodom</t>
  </si>
  <si>
    <t>254000</t>
  </si>
  <si>
    <t>Proizvodnja oružja i streljiva</t>
  </si>
  <si>
    <t>255000</t>
  </si>
  <si>
    <t>Kovanje, prešanje, štancanje i valjanje metala; metalurgija praha</t>
  </si>
  <si>
    <t>256000</t>
  </si>
  <si>
    <t>Obrada i prevlačenje metala; strojna obrada metala</t>
  </si>
  <si>
    <t>256100</t>
  </si>
  <si>
    <t>Obrada i prevlačenje metala</t>
  </si>
  <si>
    <t>256200</t>
  </si>
  <si>
    <t>Strojna obrada metala</t>
  </si>
  <si>
    <t>257000</t>
  </si>
  <si>
    <t>Proizvodnja sječiva, alata i opće željezne robe</t>
  </si>
  <si>
    <t>257100</t>
  </si>
  <si>
    <t>Proizvodnja sječiva</t>
  </si>
  <si>
    <t>257200</t>
  </si>
  <si>
    <t>Proizvodnja brava i okova</t>
  </si>
  <si>
    <t>257300</t>
  </si>
  <si>
    <t>Proizvodnja alata</t>
  </si>
  <si>
    <t>259000</t>
  </si>
  <si>
    <t>Proizvodnja ostalih gotovih proizvoda od metala</t>
  </si>
  <si>
    <t>259100</t>
  </si>
  <si>
    <t>Proizvodnja čeličnih bačava i sličnih posuda</t>
  </si>
  <si>
    <t>259200</t>
  </si>
  <si>
    <t>Proizvodnja ambalaže od lakih metala</t>
  </si>
  <si>
    <t>259300</t>
  </si>
  <si>
    <t>Proizvodnja proizvoda od žice, lanaca i opruga</t>
  </si>
  <si>
    <t>259400</t>
  </si>
  <si>
    <t>Proizvodnja zakovica i vijčane robe</t>
  </si>
  <si>
    <t>259900</t>
  </si>
  <si>
    <t>Proizvodnja ostalih gotovih proizvoda od metala, d. n.</t>
  </si>
  <si>
    <t>260000</t>
  </si>
  <si>
    <t>26</t>
  </si>
  <si>
    <t>Proizvodnja računala te elektroničkih i optičkih proizvoda</t>
  </si>
  <si>
    <t>261000</t>
  </si>
  <si>
    <t>Proizvodnja elektroničkih komponenata i ploča</t>
  </si>
  <si>
    <t>261100</t>
  </si>
  <si>
    <t>Proizvodnja elektroničkih komponenata</t>
  </si>
  <si>
    <t>261200</t>
  </si>
  <si>
    <t>Proizvodnja punih elektroničkih ploča</t>
  </si>
  <si>
    <t>262000</t>
  </si>
  <si>
    <t>Proizvodnja računala i periferne opreme</t>
  </si>
  <si>
    <t>263000</t>
  </si>
  <si>
    <t>Proizvodnja komunikacijske opreme</t>
  </si>
  <si>
    <t>264000</t>
  </si>
  <si>
    <t>Proizvodnja elektroničkih uređaja za široku potrošnju</t>
  </si>
  <si>
    <t>265000</t>
  </si>
  <si>
    <t>Proizvodnja instrumenata i aparata za mjerenje, ispitivanje i
navigaciju; proizvodnja satova</t>
  </si>
  <si>
    <t>265100</t>
  </si>
  <si>
    <t>Proizvodnja instrumenata i aparata za mjerenje, ispitivanje i navigaciju</t>
  </si>
  <si>
    <t>265200</t>
  </si>
  <si>
    <t>Proizvodnja satova</t>
  </si>
  <si>
    <t>266000</t>
  </si>
  <si>
    <t>Proizvodnja opreme za zračenje, elektromedicinske i elektroterapeutske opreme</t>
  </si>
  <si>
    <t>267000</t>
  </si>
  <si>
    <t>Proizvodnja optičkih instrumenata i fotografske opreme</t>
  </si>
  <si>
    <t>268000</t>
  </si>
  <si>
    <t>Proizvodnja magnetskih i optičkih medija</t>
  </si>
  <si>
    <t>270000</t>
  </si>
  <si>
    <t>27</t>
  </si>
  <si>
    <t>Proizvodnja električne opreme</t>
  </si>
  <si>
    <t>271000</t>
  </si>
  <si>
    <t>Proizvodnja elektromotora, generatora, transformatora te uređaja za distribuciju i kontrolu električne energije</t>
  </si>
  <si>
    <t>271100</t>
  </si>
  <si>
    <t>Proizvodnja elektromotora, generatora i transformatora</t>
  </si>
  <si>
    <t>271200</t>
  </si>
  <si>
    <t>Proizvodnja uređaja za distribuciju i kontrolu električne energije</t>
  </si>
  <si>
    <t>272000</t>
  </si>
  <si>
    <t>Proizvodnja baterija i akumulatora</t>
  </si>
  <si>
    <t>273000</t>
  </si>
  <si>
    <t>Proizvodnja žice i elektroinstalacijskog materijala</t>
  </si>
  <si>
    <t>273100</t>
  </si>
  <si>
    <t>Proizvodnja kablova od optičkih vlakana</t>
  </si>
  <si>
    <t>273200</t>
  </si>
  <si>
    <t>Proizvodnja ostalih elektroničkih i električnih žica i kablova</t>
  </si>
  <si>
    <t>273300</t>
  </si>
  <si>
    <t>Proizvodnja elektroinstalacijskog materijala</t>
  </si>
  <si>
    <t>274000</t>
  </si>
  <si>
    <t>Proizvodnja električne opreme za rasvjetu</t>
  </si>
  <si>
    <t>275000</t>
  </si>
  <si>
    <t>Proizvodnja aparata za kućanstvo</t>
  </si>
  <si>
    <t>275100</t>
  </si>
  <si>
    <t>Proizvodnja električnih aparata za kućanstvo</t>
  </si>
  <si>
    <t>275200</t>
  </si>
  <si>
    <t>Proizvodnja neelektričnih aparata za kućanstvo</t>
  </si>
  <si>
    <t>279000</t>
  </si>
  <si>
    <t>Proizvodnja ostale električne opreme</t>
  </si>
  <si>
    <t>280000</t>
  </si>
  <si>
    <t>28</t>
  </si>
  <si>
    <t>Proizvodnja strojeva i uređaja, d. n.</t>
  </si>
  <si>
    <t>281000</t>
  </si>
  <si>
    <t>Proizvodnja strojeva za opće namjene</t>
  </si>
  <si>
    <t>281100</t>
  </si>
  <si>
    <t>Proizvodnja motora i turbina, osim motora za zrakoplove i motorna vozila</t>
  </si>
  <si>
    <t>281200</t>
  </si>
  <si>
    <t>Proizvodnja hidrauličnih pogonskih uređaja</t>
  </si>
  <si>
    <t>281300</t>
  </si>
  <si>
    <t>Proizvodnja ostalih crpki i kompresora</t>
  </si>
  <si>
    <t>281400</t>
  </si>
  <si>
    <t>Proizvodnja ostalih slavina i ventila</t>
  </si>
  <si>
    <t>281500</t>
  </si>
  <si>
    <t>Proizvodnja ležajeva, prijenosnika te prijenosnih i pogonskih elemenata</t>
  </si>
  <si>
    <t>282000</t>
  </si>
  <si>
    <t>Proizvodnja ostalih strojeva za opće namjene</t>
  </si>
  <si>
    <t>282100</t>
  </si>
  <si>
    <t>Proizvodnja peći i plamenika</t>
  </si>
  <si>
    <t>282200</t>
  </si>
  <si>
    <t>Proizvodnja uređaja za dizanje i prenošenje</t>
  </si>
  <si>
    <t>282300</t>
  </si>
  <si>
    <t>Proizvodnja uredskih strojeva i opreme (osim proizvodnje računala i periferne opreme)</t>
  </si>
  <si>
    <t>282400</t>
  </si>
  <si>
    <t>Proizvodnja mehaniziranoga ručnog alata</t>
  </si>
  <si>
    <t>282500</t>
  </si>
  <si>
    <t>Proizvodnja rashladne i ventilacijske opreme, osim za kućanstvo</t>
  </si>
  <si>
    <t>282900</t>
  </si>
  <si>
    <t>Proizvodnja ostalih strojeva za opće namjene, d. n.</t>
  </si>
  <si>
    <t>283000</t>
  </si>
  <si>
    <t>Proizvodnja strojeva za poljoprivredu i šumarstvo</t>
  </si>
  <si>
    <t>284000</t>
  </si>
  <si>
    <t>Proizvodnja strojeva za obradu metala i alatnih strojeva</t>
  </si>
  <si>
    <t>284100</t>
  </si>
  <si>
    <t>Proizvodnja strojeva za obradu metala</t>
  </si>
  <si>
    <t>284900</t>
  </si>
  <si>
    <t>Proizvodnja ostalih alatnih strojeva</t>
  </si>
  <si>
    <t>289000</t>
  </si>
  <si>
    <t>Proizvodnja ostalih strojeva za posebne namjene</t>
  </si>
  <si>
    <t>289100</t>
  </si>
  <si>
    <t>Proizvodnja strojeva za metalurgiju</t>
  </si>
  <si>
    <t>289200</t>
  </si>
  <si>
    <t>Proizvodnja strojeva za rudnike, kamenolome i građevinarstvo</t>
  </si>
  <si>
    <t>289300</t>
  </si>
  <si>
    <t>Proizvodnja strojeva za industriju hrane, pića i duhana</t>
  </si>
  <si>
    <t>289400</t>
  </si>
  <si>
    <t>Proizvodnja strojeva za industriju tekstila, odjeće i kože</t>
  </si>
  <si>
    <t>289500</t>
  </si>
  <si>
    <t>Proizvodnja strojeva za industriju papira i kartona</t>
  </si>
  <si>
    <t>289600</t>
  </si>
  <si>
    <t>Proizvodnja strojeva za plastiku i gumu</t>
  </si>
  <si>
    <t>289900</t>
  </si>
  <si>
    <t>Proizvodnja ostalih strojeva za posebne namjene, d. n.</t>
  </si>
  <si>
    <t>290000</t>
  </si>
  <si>
    <t>29</t>
  </si>
  <si>
    <t>Proizvodnja motornih vozila, prikolica i poluprikolica</t>
  </si>
  <si>
    <t>291000</t>
  </si>
  <si>
    <t>Proizvodnja motornih vozila</t>
  </si>
  <si>
    <t>292000</t>
  </si>
  <si>
    <t>Proizvodnja karoserija za motorna vozila, prikolica i poluprikolica</t>
  </si>
  <si>
    <t>293000</t>
  </si>
  <si>
    <t>Proizvodnja dijelova i pribora za motorna vozila</t>
  </si>
  <si>
    <t>293100</t>
  </si>
  <si>
    <t>Proizvodnja električne i elektroničke opreme za motorna vozila</t>
  </si>
  <si>
    <t>293200</t>
  </si>
  <si>
    <t>Proizvodnja ostalih dijelova i pribora za motorna vozila</t>
  </si>
  <si>
    <t>300000</t>
  </si>
  <si>
    <t>30</t>
  </si>
  <si>
    <t>Proizvodnja ostalih prijevoznih sredstava</t>
  </si>
  <si>
    <t>301000</t>
  </si>
  <si>
    <t>Gradnja brodova i čamaca</t>
  </si>
  <si>
    <t>301100</t>
  </si>
  <si>
    <t>Gradnja brodova i plutajućih objekata</t>
  </si>
  <si>
    <t>301200</t>
  </si>
  <si>
    <t>Gradnja čamaca za razonodu i sportskih čamaca</t>
  </si>
  <si>
    <t>302000</t>
  </si>
  <si>
    <t>Proizvodnja željezničkih lokomotiva i tračničkih vozila</t>
  </si>
  <si>
    <t>303000</t>
  </si>
  <si>
    <t>Proizvodnja zrakoplova i svemirskih letjelica te srodnih prijevoznih sredstava i opreme</t>
  </si>
  <si>
    <t>304000</t>
  </si>
  <si>
    <t>Proizvodnja vojnih borbenih vozila</t>
  </si>
  <si>
    <t>309000</t>
  </si>
  <si>
    <t>Proizvodnja prijevoznih sredstava, d. n.</t>
  </si>
  <si>
    <t>309100</t>
  </si>
  <si>
    <t>Proizvodnja motocikala</t>
  </si>
  <si>
    <t>309200</t>
  </si>
  <si>
    <t>Proizvodnja bicikala i invalidskih kolica</t>
  </si>
  <si>
    <t>309900</t>
  </si>
  <si>
    <t>Proizvodnja ostalih prijevoznih sredstava, d. n.</t>
  </si>
  <si>
    <t>310000</t>
  </si>
  <si>
    <t>31</t>
  </si>
  <si>
    <t>Proizvodnja namještaja</t>
  </si>
  <si>
    <t>310100</t>
  </si>
  <si>
    <t>Proizvodnja namještaja za poslovne i prodajne prostore</t>
  </si>
  <si>
    <t>310200</t>
  </si>
  <si>
    <t>Proizvodnja kuhinjskog namještaja</t>
  </si>
  <si>
    <t>310300</t>
  </si>
  <si>
    <t>Proizvodnja madraca</t>
  </si>
  <si>
    <t>310900</t>
  </si>
  <si>
    <t>Proizvodnja ostalog namještaja</t>
  </si>
  <si>
    <t>320000</t>
  </si>
  <si>
    <t>32</t>
  </si>
  <si>
    <t>Ostala prerađivačka industrija</t>
  </si>
  <si>
    <t>321000</t>
  </si>
  <si>
    <t>Proizvodnja nakita, imitacije nakita (bižuterije) i srodnih proizvoda</t>
  </si>
  <si>
    <t>321100</t>
  </si>
  <si>
    <t>Proizvodnja novca</t>
  </si>
  <si>
    <t>321200</t>
  </si>
  <si>
    <t>Proizvodnja nakita i srodnih proizvoda</t>
  </si>
  <si>
    <t>321300</t>
  </si>
  <si>
    <t>Proizvodnja imitacije nakita (bižuterije) i srodnih proizvoda</t>
  </si>
  <si>
    <t>322000</t>
  </si>
  <si>
    <t>Proizvodnja glazbenih instrumenata</t>
  </si>
  <si>
    <t>323000</t>
  </si>
  <si>
    <t>Proizvodnja sportske opreme</t>
  </si>
  <si>
    <t>324000</t>
  </si>
  <si>
    <t>Proizvodnja igara i igračaka</t>
  </si>
  <si>
    <t>325000</t>
  </si>
  <si>
    <t>Proizvodnja medicinskih i stomatoloških instrumenata i pribora</t>
  </si>
  <si>
    <t>329000</t>
  </si>
  <si>
    <t>Prerađivačka industrija, d. n.</t>
  </si>
  <si>
    <t>329100</t>
  </si>
  <si>
    <t>Proizvodnja metla i četaka</t>
  </si>
  <si>
    <t>329900</t>
  </si>
  <si>
    <t>Ostala prerađivačka industrija, d. n.</t>
  </si>
  <si>
    <t>329910</t>
  </si>
  <si>
    <t>330000</t>
  </si>
  <si>
    <t>33</t>
  </si>
  <si>
    <t>Popravak i instaliranje strojeva i opreme</t>
  </si>
  <si>
    <t>331000</t>
  </si>
  <si>
    <t>Popravak proizvoda od metala, strojeva i opreme</t>
  </si>
  <si>
    <t>331100</t>
  </si>
  <si>
    <t>Popravak proizvoda od metala</t>
  </si>
  <si>
    <t>331200</t>
  </si>
  <si>
    <t>Popravak strojeva</t>
  </si>
  <si>
    <t>331300</t>
  </si>
  <si>
    <t>Popravak elektroničke i optičke opreme</t>
  </si>
  <si>
    <t>331400</t>
  </si>
  <si>
    <t>Popravak električne opreme</t>
  </si>
  <si>
    <t>331500</t>
  </si>
  <si>
    <t>Popravak i održavanje brodova i čamaca</t>
  </si>
  <si>
    <t>331600</t>
  </si>
  <si>
    <t>Popravak i održavanje zrakoplova i svemirskih letjelica</t>
  </si>
  <si>
    <t>331700</t>
  </si>
  <si>
    <t>331900</t>
  </si>
  <si>
    <t>Popravak ostale opreme</t>
  </si>
  <si>
    <t>332000</t>
  </si>
  <si>
    <t>Instaliranje industrijskih strojeva i opreme</t>
  </si>
  <si>
    <t>350000</t>
  </si>
  <si>
    <t>D</t>
  </si>
  <si>
    <t>35</t>
  </si>
  <si>
    <t>Opskrba električnom energijom, plinom, parom i klimatizacija</t>
  </si>
  <si>
    <t>351000</t>
  </si>
  <si>
    <t>Proizvodnja, prijenos i distribucija električne energije</t>
  </si>
  <si>
    <t>351100</t>
  </si>
  <si>
    <t>Proizvodnja električne energije</t>
  </si>
  <si>
    <t>351110</t>
  </si>
  <si>
    <t>351111</t>
  </si>
  <si>
    <t>351112</t>
  </si>
  <si>
    <t>351113</t>
  </si>
  <si>
    <t>351114</t>
  </si>
  <si>
    <t>351115</t>
  </si>
  <si>
    <t>351116</t>
  </si>
  <si>
    <t>351120</t>
  </si>
  <si>
    <t>351121</t>
  </si>
  <si>
    <t>351122</t>
  </si>
  <si>
    <t>351123</t>
  </si>
  <si>
    <t>351124</t>
  </si>
  <si>
    <t>351125</t>
  </si>
  <si>
    <t>351130</t>
  </si>
  <si>
    <t>351131</t>
  </si>
  <si>
    <t>351132</t>
  </si>
  <si>
    <t>351133</t>
  </si>
  <si>
    <t>351134</t>
  </si>
  <si>
    <t>351135</t>
  </si>
  <si>
    <t>351136</t>
  </si>
  <si>
    <t>351137</t>
  </si>
  <si>
    <t>351140</t>
  </si>
  <si>
    <t>351141</t>
  </si>
  <si>
    <t>351142</t>
  </si>
  <si>
    <t>351143</t>
  </si>
  <si>
    <t>351150</t>
  </si>
  <si>
    <t>351200</t>
  </si>
  <si>
    <t>Prijenos električne energije</t>
  </si>
  <si>
    <t>351210</t>
  </si>
  <si>
    <t>351211</t>
  </si>
  <si>
    <t>351300</t>
  </si>
  <si>
    <t>Distribucija električne energije</t>
  </si>
  <si>
    <t>351400</t>
  </si>
  <si>
    <t>Trgovina električnom energijom</t>
  </si>
  <si>
    <t>352000</t>
  </si>
  <si>
    <t>Proizvodnja plina; distribucija plinovitih goriva distribucijskom mrežom</t>
  </si>
  <si>
    <t>352100</t>
  </si>
  <si>
    <t>Proizvodnja plina</t>
  </si>
  <si>
    <t>352200</t>
  </si>
  <si>
    <t>Distribucija plinovitih goriva distribucijskom mrežom</t>
  </si>
  <si>
    <t>352300</t>
  </si>
  <si>
    <t>Trgovina plinom distribucijskom mrežom</t>
  </si>
  <si>
    <t>353000</t>
  </si>
  <si>
    <t>Opskrba parom i klimatizacija</t>
  </si>
  <si>
    <t>353010</t>
  </si>
  <si>
    <t>353011</t>
  </si>
  <si>
    <t>353012</t>
  </si>
  <si>
    <t>360000</t>
  </si>
  <si>
    <t>E</t>
  </si>
  <si>
    <t>36</t>
  </si>
  <si>
    <t>Skupljanje, pročišćavanje i opskrba vodom</t>
  </si>
  <si>
    <t>361000</t>
  </si>
  <si>
    <t>361001</t>
  </si>
  <si>
    <t>361002</t>
  </si>
  <si>
    <t>361003</t>
  </si>
  <si>
    <t>361004</t>
  </si>
  <si>
    <t>361005</t>
  </si>
  <si>
    <t>361006</t>
  </si>
  <si>
    <t>361007</t>
  </si>
  <si>
    <t>361008</t>
  </si>
  <si>
    <t>361009</t>
  </si>
  <si>
    <t>361010</t>
  </si>
  <si>
    <t>370000</t>
  </si>
  <si>
    <t>37</t>
  </si>
  <si>
    <t>Uklanjanje otpadnih voda</t>
  </si>
  <si>
    <t>371000</t>
  </si>
  <si>
    <t>371001</t>
  </si>
  <si>
    <t>371002</t>
  </si>
  <si>
    <t>371003</t>
  </si>
  <si>
    <t>371004</t>
  </si>
  <si>
    <t>380000</t>
  </si>
  <si>
    <t>38</t>
  </si>
  <si>
    <t>Skupljanje otpada, djelatnosti obrade i zbrinjavanja otpada; oporaba materijala</t>
  </si>
  <si>
    <t>381000</t>
  </si>
  <si>
    <t>Skupljanje otpada</t>
  </si>
  <si>
    <t>381100</t>
  </si>
  <si>
    <t>Skupljanje neopasnog otpada</t>
  </si>
  <si>
    <t>381200</t>
  </si>
  <si>
    <t>Skupljanje opasnog otpada</t>
  </si>
  <si>
    <t>382000</t>
  </si>
  <si>
    <t>Obrada i zbrinjavanje otpada</t>
  </si>
  <si>
    <t>382100</t>
  </si>
  <si>
    <t>Obrada i zbrinjavanje neopasnog otpada</t>
  </si>
  <si>
    <t>382110</t>
  </si>
  <si>
    <t>382111</t>
  </si>
  <si>
    <t>382112</t>
  </si>
  <si>
    <t>382113</t>
  </si>
  <si>
    <t>382114</t>
  </si>
  <si>
    <t>382115</t>
  </si>
  <si>
    <t>382120</t>
  </si>
  <si>
    <t>382130</t>
  </si>
  <si>
    <t>382140</t>
  </si>
  <si>
    <t>382141</t>
  </si>
  <si>
    <t>382142</t>
  </si>
  <si>
    <t>382143</t>
  </si>
  <si>
    <t>382144</t>
  </si>
  <si>
    <t>382190</t>
  </si>
  <si>
    <t>382200</t>
  </si>
  <si>
    <t>Obrada i zbrinjavanje opasnog otpada</t>
  </si>
  <si>
    <t>383000</t>
  </si>
  <si>
    <t>Oporaba materijala</t>
  </si>
  <si>
    <t>383100</t>
  </si>
  <si>
    <t>Rastavljanje olupina</t>
  </si>
  <si>
    <t>383200</t>
  </si>
  <si>
    <t>Oporaba posebno izdvojenih materijala</t>
  </si>
  <si>
    <t>390000</t>
  </si>
  <si>
    <t>39</t>
  </si>
  <si>
    <t>Djelatnosti sanacije okoliša te ostale djelatnosti gospodarenja otpadom</t>
  </si>
  <si>
    <t>410000</t>
  </si>
  <si>
    <t>F</t>
  </si>
  <si>
    <t>41</t>
  </si>
  <si>
    <t>Gradnja zgrada</t>
  </si>
  <si>
    <t>411000</t>
  </si>
  <si>
    <t>Organizacija izvedbe projekata za zgrade</t>
  </si>
  <si>
    <t>412000</t>
  </si>
  <si>
    <t>Gradnja stambenih i nestambenih zgrada</t>
  </si>
  <si>
    <t>412010</t>
  </si>
  <si>
    <t>412011</t>
  </si>
  <si>
    <t>412012</t>
  </si>
  <si>
    <t>412013</t>
  </si>
  <si>
    <t>412014</t>
  </si>
  <si>
    <t>412020</t>
  </si>
  <si>
    <t>412021</t>
  </si>
  <si>
    <t>412022</t>
  </si>
  <si>
    <t>412023</t>
  </si>
  <si>
    <t>420000</t>
  </si>
  <si>
    <t>42</t>
  </si>
  <si>
    <t>Gradnja građevina niskogradnje</t>
  </si>
  <si>
    <t>421000</t>
  </si>
  <si>
    <t>Gradnja cesta i željezničkih pruga</t>
  </si>
  <si>
    <t>421100</t>
  </si>
  <si>
    <t>Gradnja cesta i autocesta</t>
  </si>
  <si>
    <t>421200</t>
  </si>
  <si>
    <t>Gradnja željezničkih pruga i podzemnih željeznica</t>
  </si>
  <si>
    <t>421300</t>
  </si>
  <si>
    <t>Gradnja mostova i tunela</t>
  </si>
  <si>
    <t>422000</t>
  </si>
  <si>
    <t>Gradnja cjevovoda, vodova za električnu struju i telekomunikacije</t>
  </si>
  <si>
    <t>422100</t>
  </si>
  <si>
    <t>Gradnja cjevovoda za tekućine i plinove</t>
  </si>
  <si>
    <t>422200</t>
  </si>
  <si>
    <t>Gradnja vodova za električnu struju i telekomunikacije</t>
  </si>
  <si>
    <t>429000</t>
  </si>
  <si>
    <t>Gradnja ostalih građevina niskogradnje</t>
  </si>
  <si>
    <t>429010</t>
  </si>
  <si>
    <t>429100</t>
  </si>
  <si>
    <t>Gradnja vodnih građevina</t>
  </si>
  <si>
    <t>429900</t>
  </si>
  <si>
    <t>Gradnja ostalih građevina niskogradnje, d. n.</t>
  </si>
  <si>
    <t>430000</t>
  </si>
  <si>
    <t>43</t>
  </si>
  <si>
    <t>Specijalizirane građevinske djelatnosti</t>
  </si>
  <si>
    <t>431000</t>
  </si>
  <si>
    <t>Uklanjanje građevina i pripremni radovi na gradilištu</t>
  </si>
  <si>
    <t>431100</t>
  </si>
  <si>
    <t>Uklanjanje građevina</t>
  </si>
  <si>
    <t>431200</t>
  </si>
  <si>
    <t>Pripremni radovi na gradilištu</t>
  </si>
  <si>
    <t>431300</t>
  </si>
  <si>
    <t>Pokusno bušenje i sondiranje terena za gradnju</t>
  </si>
  <si>
    <t>432000</t>
  </si>
  <si>
    <t>Elektroinstalacijski radovi, uvođenje instalacija vodovoda, kanalizacije i plina i ostali građevinski instalacijski radovi</t>
  </si>
  <si>
    <t>432100</t>
  </si>
  <si>
    <t>Elektroinstalacijski radovi</t>
  </si>
  <si>
    <t>432200</t>
  </si>
  <si>
    <t>Uvođenje instalacija vodovoda, kanalizacije i plina i instalacija za grijanje i klimatizaciju</t>
  </si>
  <si>
    <t>432900</t>
  </si>
  <si>
    <t>Ostali građevinski instalacijski radovi</t>
  </si>
  <si>
    <t>433000</t>
  </si>
  <si>
    <t>Završni građevinski radovi</t>
  </si>
  <si>
    <t>433100</t>
  </si>
  <si>
    <t>Fasadni i štukaturski radovi</t>
  </si>
  <si>
    <t>433200</t>
  </si>
  <si>
    <t>Ugradnja stolarije</t>
  </si>
  <si>
    <t>433300</t>
  </si>
  <si>
    <t>Postavljanje podnih i zidnih obloga</t>
  </si>
  <si>
    <t>433400</t>
  </si>
  <si>
    <t>Soboslikarski i staklarski radovi</t>
  </si>
  <si>
    <t>433900</t>
  </si>
  <si>
    <t>Ostali završni građevinski radovi</t>
  </si>
  <si>
    <t>439000</t>
  </si>
  <si>
    <t>Ostale specijalizirane građevinske djelatnosti</t>
  </si>
  <si>
    <t>439100</t>
  </si>
  <si>
    <t>Radovi na krovištu</t>
  </si>
  <si>
    <t>439900</t>
  </si>
  <si>
    <t>Ostale specijalizirane građevinske djelatnosti, d. n.</t>
  </si>
  <si>
    <t>450000</t>
  </si>
  <si>
    <t>G</t>
  </si>
  <si>
    <t>45</t>
  </si>
  <si>
    <t>Trgovina na veliko i na malo motornim vozilima i motociklima; popravak motornih vozila i motocikala</t>
  </si>
  <si>
    <t>451000</t>
  </si>
  <si>
    <t>Trgovina motornim vozilima</t>
  </si>
  <si>
    <t>451100</t>
  </si>
  <si>
    <t>Trgovina automobilima i motornim vozilima lake kategorije</t>
  </si>
  <si>
    <t>451900</t>
  </si>
  <si>
    <t>Trgovina ostalim motornim vozilima</t>
  </si>
  <si>
    <t>452000</t>
  </si>
  <si>
    <t>Održavanje i popravak motornih vozila</t>
  </si>
  <si>
    <t>453000</t>
  </si>
  <si>
    <t>Trgovina dijelovima i priborom za motorna vozila</t>
  </si>
  <si>
    <t>453100</t>
  </si>
  <si>
    <t>Trgovina na veliko dijelovima i priborom za motorna vozila</t>
  </si>
  <si>
    <t>453200</t>
  </si>
  <si>
    <t>Trgovina na malo dijelovima i priborom za motorna vozila</t>
  </si>
  <si>
    <t>454000</t>
  </si>
  <si>
    <t>Trgovina motociklima, dijelovima i priborom za motocikle te održavanje i popravak motocikala</t>
  </si>
  <si>
    <t>460000</t>
  </si>
  <si>
    <t>46</t>
  </si>
  <si>
    <t>Trgovina na veliko, osim trgovine motornim vozilima i motociklima</t>
  </si>
  <si>
    <t>461000</t>
  </si>
  <si>
    <t>Trgovina na veliko uz naplatu ili na osnovi ugovora</t>
  </si>
  <si>
    <t>461100</t>
  </si>
  <si>
    <t>Posredovanje u trgovini poljoprivrednim sirovinama, živom stokom, tekstilnim sirovinama i poluproizvodima</t>
  </si>
  <si>
    <t>461200</t>
  </si>
  <si>
    <t>Posredovanje u trgovini gorivima, rudama, metalima i industrijskim kemijskim proizvodima</t>
  </si>
  <si>
    <t>461300</t>
  </si>
  <si>
    <t>Posredovanje u trgovini drvom i građevinskim materijalom</t>
  </si>
  <si>
    <t>461400</t>
  </si>
  <si>
    <t>Posredovanje u trgovini strojevima, industrijskom opremom, brodovima i zrakoplovima</t>
  </si>
  <si>
    <t>461500</t>
  </si>
  <si>
    <t>Posredovanje u trgovini namještajem, proizvodima za kućanstvo i željeznom robom</t>
  </si>
  <si>
    <t>461600</t>
  </si>
  <si>
    <t>Posredovanje u trgovini tekstilom, odjećom, krznom, obućom i kožnim proizvodima</t>
  </si>
  <si>
    <t>461700</t>
  </si>
  <si>
    <t>Posredovanje u trgovini hranom, pićima i duhanom</t>
  </si>
  <si>
    <t>461800</t>
  </si>
  <si>
    <t>Posredovanje u trgovini specijaliziranoj za određene proizvode</t>
  </si>
  <si>
    <t>461900</t>
  </si>
  <si>
    <t>Posredovanje u trgovini raznovrsnim proizvodima</t>
  </si>
  <si>
    <t>462000</t>
  </si>
  <si>
    <t>Trgovina na veliko poljoprivrednim sirovinama i živom stokom</t>
  </si>
  <si>
    <t>462100</t>
  </si>
  <si>
    <t>Trgovina na veliko žitaricama, sirovim duhanom, sjemenjem i stočnom hranom</t>
  </si>
  <si>
    <t>462200</t>
  </si>
  <si>
    <t>Trgovina na veliko cvijećem i sadnicama</t>
  </si>
  <si>
    <t>462300</t>
  </si>
  <si>
    <t>Trgovina na veliko živom stokom</t>
  </si>
  <si>
    <t>462400</t>
  </si>
  <si>
    <t>Trgovina na veliko sirovim i štavljenim kožama</t>
  </si>
  <si>
    <t>463000</t>
  </si>
  <si>
    <t>Trgovina na veliko hranom, pićima i duhanom</t>
  </si>
  <si>
    <t>463100</t>
  </si>
  <si>
    <t>Trgovina na veliko voćem i povrćem</t>
  </si>
  <si>
    <t>463200</t>
  </si>
  <si>
    <t>Trgovina na veliko mesom i mesnim proizvodima</t>
  </si>
  <si>
    <t>463300</t>
  </si>
  <si>
    <t>Trgovina na veliko mlijekom, mliječnim proizvodima, jajima, jestivim uljima i mastima</t>
  </si>
  <si>
    <t>463400</t>
  </si>
  <si>
    <t>Trgovina na veliko pićima</t>
  </si>
  <si>
    <t>463500</t>
  </si>
  <si>
    <t>Trgovina na veliko duhanskim proizvodima</t>
  </si>
  <si>
    <t>463600</t>
  </si>
  <si>
    <t>Trgovina na veliko šećerom, čokoladom i bombonima</t>
  </si>
  <si>
    <t>463700</t>
  </si>
  <si>
    <t>Trgovina na veliko kavom, čajem, kakaom i začinima</t>
  </si>
  <si>
    <t>463800</t>
  </si>
  <si>
    <t>Trgovina na veliko ostalom hranom uključujući ribe, rakove i školjke</t>
  </si>
  <si>
    <t>463900</t>
  </si>
  <si>
    <t>Nespecijalizirana trgovina na veliko hranom, pićima i duhanskim proizvodima</t>
  </si>
  <si>
    <t>464000</t>
  </si>
  <si>
    <t>Trgovina na veliko proizvodima za kućanstvo</t>
  </si>
  <si>
    <t>464100</t>
  </si>
  <si>
    <t>Trgovina na veliko tekstilom</t>
  </si>
  <si>
    <t>464200</t>
  </si>
  <si>
    <t>Trgovina na veliko odjećom i obućom</t>
  </si>
  <si>
    <t>464300</t>
  </si>
  <si>
    <t>Trgovina na veliko električnim aparatima za kućanstvo</t>
  </si>
  <si>
    <t>464400</t>
  </si>
  <si>
    <t>Trgovina na veliko porculanom, staklom i sredstvima za čišćenje</t>
  </si>
  <si>
    <t>464500</t>
  </si>
  <si>
    <t>Trgovina na veliko parfemima i kozmetikom</t>
  </si>
  <si>
    <t>464600</t>
  </si>
  <si>
    <t>Trgovina na veliko farmaceutskim proizvodima</t>
  </si>
  <si>
    <t>464700</t>
  </si>
  <si>
    <t>Trgovina na veliko namještajem, sagovima i opremom za rasvjetu</t>
  </si>
  <si>
    <t>464800</t>
  </si>
  <si>
    <t>Trgovina na veliko satovima i nakitom</t>
  </si>
  <si>
    <t>464900</t>
  </si>
  <si>
    <t>Trgovina na veliko ostalim proizvodima za kućanstvo</t>
  </si>
  <si>
    <t>465000</t>
  </si>
  <si>
    <t>Trgovina na veliko informacijsko-komunikacijskom opremom</t>
  </si>
  <si>
    <t>465100</t>
  </si>
  <si>
    <t>Trgovina na veliko računalima, perifernom opremom i softverom</t>
  </si>
  <si>
    <t>465200</t>
  </si>
  <si>
    <t>Trgovina na veliko elektroničkim i telekomunikacijskim dijelovima i opremom</t>
  </si>
  <si>
    <t>466000</t>
  </si>
  <si>
    <t>Trgovina na veliko ostalim strojevima, opremom i priborom</t>
  </si>
  <si>
    <t>466100</t>
  </si>
  <si>
    <t>Trgovina na veliko poljoprivrednim strojevima, opremom i priborom</t>
  </si>
  <si>
    <t>466200</t>
  </si>
  <si>
    <t>Trgovina na veliko alatnim strojevima</t>
  </si>
  <si>
    <t>466300</t>
  </si>
  <si>
    <t>Trgovina na veliko strojevima za rudnike i građevinarstvo</t>
  </si>
  <si>
    <t>466400</t>
  </si>
  <si>
    <t>Trgovina na veliko strojevima za tekstilnu industriju te strojevima za šivanje i pletenje</t>
  </si>
  <si>
    <t>466500</t>
  </si>
  <si>
    <t>Trgovina na veliko uredskim namještajem</t>
  </si>
  <si>
    <t>466600</t>
  </si>
  <si>
    <t>Trgovina na veliko ostalim uredskim strojevima i opremom</t>
  </si>
  <si>
    <t>466900</t>
  </si>
  <si>
    <t>Trgovina na veliko ostalim strojevima i opremom</t>
  </si>
  <si>
    <t>467000</t>
  </si>
  <si>
    <t>Ostala specijalizirana trgovina na veliko</t>
  </si>
  <si>
    <t>467100</t>
  </si>
  <si>
    <t>Trgovina na veliko krutim, tekućim i plinovitim gorivima i srodnim proizvodima</t>
  </si>
  <si>
    <t>467200</t>
  </si>
  <si>
    <t>Trgovina na veliko metalima i metalnim rudama</t>
  </si>
  <si>
    <t>467300</t>
  </si>
  <si>
    <t>Trgovina na veliko drvom, građevinskim materijalom i sanitarnom opremom</t>
  </si>
  <si>
    <t>467400</t>
  </si>
  <si>
    <t>Trgovina na veliko željeznom robom, instalacijskim materijalom i opremom za vodovod i grijanje</t>
  </si>
  <si>
    <t>467500</t>
  </si>
  <si>
    <t>Trgovina na veliko kemijskim proizvodima</t>
  </si>
  <si>
    <t>467600</t>
  </si>
  <si>
    <t>Trgovina na veliko ostalim poluproizvodima</t>
  </si>
  <si>
    <t>467700</t>
  </si>
  <si>
    <t>Trgovina na veliko ostacima i otpacima</t>
  </si>
  <si>
    <t>469000</t>
  </si>
  <si>
    <t>Nespecijalizirana trgovina na veliko</t>
  </si>
  <si>
    <t>470000</t>
  </si>
  <si>
    <t>47</t>
  </si>
  <si>
    <t>Trgovina na malo, osim trgovine motornim vozilima i motociklima</t>
  </si>
  <si>
    <t>471000</t>
  </si>
  <si>
    <t>Trgovina na malo u nespecijaliziranim prodavaonicama</t>
  </si>
  <si>
    <t>471100</t>
  </si>
  <si>
    <t>Trgovina na malo u nespecijaliziranim prodavaonicama pretežno hranom, pićima i duhanskim proizvodima</t>
  </si>
  <si>
    <t>471900</t>
  </si>
  <si>
    <t>Ostala trgovina na malo u nespecijaliziranim prodavaonicama</t>
  </si>
  <si>
    <t>472000</t>
  </si>
  <si>
    <t>Trgovina na malo hranom, pićima i duhanskim proizvodima u specijaliziranim prodavaonicama</t>
  </si>
  <si>
    <t>472100</t>
  </si>
  <si>
    <t>Trgovina na malo voćem i povrćem u specijaliziranim prodavaonicama</t>
  </si>
  <si>
    <t>472200</t>
  </si>
  <si>
    <t>Trgovina na malo mesom i mesnim proizvodima u specijaliziranim prodavaonicama</t>
  </si>
  <si>
    <t>472300</t>
  </si>
  <si>
    <t>Trgovina na malo ribama, rakovima i školjkama u specijaliziranim prodavaonicama</t>
  </si>
  <si>
    <t>472400</t>
  </si>
  <si>
    <t>Trgovina na malo kruhom, pecivom, kolačima, tjesteninama, bombonima i slatkišima u specijaliziranim prodavaonicama</t>
  </si>
  <si>
    <t>472500</t>
  </si>
  <si>
    <t>Trgovina na malo pićima u specijaliziranim prodavaonicama</t>
  </si>
  <si>
    <t>472600</t>
  </si>
  <si>
    <t>Trgovina na malo duhanskim proizvodima u specijaliziranim prodavaonicama</t>
  </si>
  <si>
    <t>472900</t>
  </si>
  <si>
    <t>Ostala trgovina na malo prehrambenim proizvodima u specijaliziranim prodavaonicama</t>
  </si>
  <si>
    <t>473000</t>
  </si>
  <si>
    <t>Trgovina na malo motornim gorivima i mazivima u specijaliziranim prodavaonicama</t>
  </si>
  <si>
    <t>474000</t>
  </si>
  <si>
    <t>Trgovina na malo informacijsko-komunikacijskom opremom u specijaliziranim prodavaonicama</t>
  </si>
  <si>
    <t>474100</t>
  </si>
  <si>
    <t>Trgovina na malo računalima, perifernim jedinicama i softverom u specijaliziranim prodavaonicama</t>
  </si>
  <si>
    <t>474200</t>
  </si>
  <si>
    <t>Trgovina na malo telekomunikacijskom opremom u specijaliziranim prodavaonicama</t>
  </si>
  <si>
    <t>474300</t>
  </si>
  <si>
    <t>Trgovina na malo audio i videoopremom u specijaliziranim prodavaonicama</t>
  </si>
  <si>
    <t>475000</t>
  </si>
  <si>
    <t>Trgovina na malo ostalom opremom za kućanstvo u specijaliziranim prodavaonicama</t>
  </si>
  <si>
    <t>475100</t>
  </si>
  <si>
    <t>Trgovina na malo tekstilom u specijaliziranim prodavaonicama</t>
  </si>
  <si>
    <t>475200</t>
  </si>
  <si>
    <t>Trgovina na malo željeznom robom, bojama i staklom u specijaliziranim prodavaonicama</t>
  </si>
  <si>
    <t>475300</t>
  </si>
  <si>
    <t>Trgovina na malo sagovima i prostiračima za pod, zidnim i podnim oblogama u specijaliziranim prodavaonicama</t>
  </si>
  <si>
    <t>475400</t>
  </si>
  <si>
    <t>Trgovina na malo električnim aparatima za kućanstvo u specijaliziranim prodavaonicama</t>
  </si>
  <si>
    <t>475900</t>
  </si>
  <si>
    <t>Trgovina na malo namještajem, opremom za rasvjetu i ostalim proizvodima za kućanstvo u specijaliziranim prodavaonicama</t>
  </si>
  <si>
    <t>476000</t>
  </si>
  <si>
    <t>Trgovina na malo proizvodima za kulturu i rekreaciju u specijaliziranim prodavaonicama</t>
  </si>
  <si>
    <t>476100</t>
  </si>
  <si>
    <t>Trgovina na malo knjigama u specijaliziranim prodavaonicama</t>
  </si>
  <si>
    <t>476200</t>
  </si>
  <si>
    <t>Trgovina na malo novinama, papirnatom robom i pisaćim priborom u specijaliziranim prodavaonicama</t>
  </si>
  <si>
    <t>476300</t>
  </si>
  <si>
    <t>Trgovina na malo glazbenim i videozapisima u specijaliziranim prodavaonicama</t>
  </si>
  <si>
    <t>476400</t>
  </si>
  <si>
    <t>Trgovina na malo sportskom opremom u specijaliziranim prodavaonicama</t>
  </si>
  <si>
    <t>476500</t>
  </si>
  <si>
    <t>Trgovina na malo igrama i igračkama u specijaliziranim prodavaonicama</t>
  </si>
  <si>
    <t>477000</t>
  </si>
  <si>
    <t>Trgovina na malo ostalom robom u specijaliziranim prodavaonicama</t>
  </si>
  <si>
    <t>477100</t>
  </si>
  <si>
    <t>Trgovina na malo odjećom u specijaliziranim prodavaonicama</t>
  </si>
  <si>
    <t>477200</t>
  </si>
  <si>
    <t>477300</t>
  </si>
  <si>
    <t>Ljekarne</t>
  </si>
  <si>
    <t>477400</t>
  </si>
  <si>
    <t>Trgovina na malo medicinskim pripravcima i ortopedskim pomagalima u specijaliziranim prodavaonicama</t>
  </si>
  <si>
    <t>477500</t>
  </si>
  <si>
    <t>Trgovina na malo kozmetičkim i toaletnim proizvodima u specijaliziranim prodavaonicama</t>
  </si>
  <si>
    <t>477600</t>
  </si>
  <si>
    <t>Trgovina na malo cvijećem, sadnicama, sjemenjem, gnojivom, kućnim ljubimcima i hranom za kućne ljubimce u specijaliziranim prodavaonicama</t>
  </si>
  <si>
    <t>477700</t>
  </si>
  <si>
    <t>Trgovina na malo satovima i nakitom u specijaliziranim prodavaonicama</t>
  </si>
  <si>
    <t>477800</t>
  </si>
  <si>
    <t>Ostala trgovina na malo novom robom u specijaliziranim prodavaonicama</t>
  </si>
  <si>
    <t>477900</t>
  </si>
  <si>
    <t>Trgovina na malo rabljenom robom u specijaliziranim prodavaonicama</t>
  </si>
  <si>
    <t>478000</t>
  </si>
  <si>
    <t>Trgovina na malo na štandovima i tržnicama</t>
  </si>
  <si>
    <t>478100</t>
  </si>
  <si>
    <t>Trgovina na malo hranom, pićima i duhanskim proizvodima na štandovima i tržnicama</t>
  </si>
  <si>
    <t>478200</t>
  </si>
  <si>
    <t>Trgovina na malo tekstilom, odjećom i obućom na štandovima i tržnicama</t>
  </si>
  <si>
    <t>478900</t>
  </si>
  <si>
    <t>Trgovina na malo ostalom robom na štandovima i tržnicama</t>
  </si>
  <si>
    <t>479000</t>
  </si>
  <si>
    <t>Trgovina na malo izvan prodavaonica, štandova i tržnica</t>
  </si>
  <si>
    <t>479100</t>
  </si>
  <si>
    <t>Trgovina na malo preko pošte ili interneta</t>
  </si>
  <si>
    <t>479900</t>
  </si>
  <si>
    <t>Ostala trgovina na malo izvan prodavaonica, štandova i tržnica</t>
  </si>
  <si>
    <t>490000</t>
  </si>
  <si>
    <t>H</t>
  </si>
  <si>
    <t>49</t>
  </si>
  <si>
    <t>Kopneni prijevoz i cjevovodni transport</t>
  </si>
  <si>
    <t>491000</t>
  </si>
  <si>
    <t>Željeznički prijevoz putnika, međugradski</t>
  </si>
  <si>
    <t>492000</t>
  </si>
  <si>
    <t>Željeznički prijevoz robe</t>
  </si>
  <si>
    <t>493000</t>
  </si>
  <si>
    <t>Ostali kopneni prijevoz putnika</t>
  </si>
  <si>
    <t>493100</t>
  </si>
  <si>
    <t>Gradski i prigradski kopneni prijevoz putnika</t>
  </si>
  <si>
    <t>493200</t>
  </si>
  <si>
    <t>493900</t>
  </si>
  <si>
    <t>Ostali kopneni prijevoz putnika, d. n.</t>
  </si>
  <si>
    <t>494000</t>
  </si>
  <si>
    <t>Cestovni prijevoz robe i usluge preseljenja</t>
  </si>
  <si>
    <t>494100</t>
  </si>
  <si>
    <t>Cestovni prijevoz robe</t>
  </si>
  <si>
    <t>494200</t>
  </si>
  <si>
    <t>Usluge preseljenja</t>
  </si>
  <si>
    <t>495000</t>
  </si>
  <si>
    <t>Cjevovodni transport</t>
  </si>
  <si>
    <t>495010</t>
  </si>
  <si>
    <t>495011</t>
  </si>
  <si>
    <t>495012</t>
  </si>
  <si>
    <t>495013</t>
  </si>
  <si>
    <t>495014</t>
  </si>
  <si>
    <t>500000</t>
  </si>
  <si>
    <t>50</t>
  </si>
  <si>
    <t>Vodeni prijevoz</t>
  </si>
  <si>
    <t>501000</t>
  </si>
  <si>
    <t>Pomorski i obalni prijevoz putnika</t>
  </si>
  <si>
    <t>502000</t>
  </si>
  <si>
    <t>Pomorski i obalni prijevoz robe</t>
  </si>
  <si>
    <t>503000</t>
  </si>
  <si>
    <t>Prijevoz putnika unutrašnjim vodenim putovima</t>
  </si>
  <si>
    <t>504000</t>
  </si>
  <si>
    <t>Prijevoz robe unutrašnjim vodenim putovima</t>
  </si>
  <si>
    <t>510000</t>
  </si>
  <si>
    <t>51</t>
  </si>
  <si>
    <t>Zračni prijevoz</t>
  </si>
  <si>
    <t>511000</t>
  </si>
  <si>
    <t>Zračni prijevoz putnika</t>
  </si>
  <si>
    <t>512000</t>
  </si>
  <si>
    <t>Zračni prijevoz robe i svemirski prijevoz</t>
  </si>
  <si>
    <t>512100</t>
  </si>
  <si>
    <t>Zračni prijevoz robe</t>
  </si>
  <si>
    <t>512200</t>
  </si>
  <si>
    <t>Svemirski prijevoz</t>
  </si>
  <si>
    <t>520000</t>
  </si>
  <si>
    <t>52</t>
  </si>
  <si>
    <t>Skladištenje i prateće djelatnosti u prijevozu</t>
  </si>
  <si>
    <t>521000</t>
  </si>
  <si>
    <t>Skladištenje robe</t>
  </si>
  <si>
    <t>522000</t>
  </si>
  <si>
    <t>Prateće djelatnosti u prijevozu</t>
  </si>
  <si>
    <t>522100</t>
  </si>
  <si>
    <t>Uslužne djelatnosti u vezi s kopnenim prijevozom</t>
  </si>
  <si>
    <t>522110</t>
  </si>
  <si>
    <t>522111</t>
  </si>
  <si>
    <t>522112</t>
  </si>
  <si>
    <t>522113</t>
  </si>
  <si>
    <t>522120</t>
  </si>
  <si>
    <t>522121</t>
  </si>
  <si>
    <t>522122</t>
  </si>
  <si>
    <t>522123</t>
  </si>
  <si>
    <t>522130</t>
  </si>
  <si>
    <t>522131</t>
  </si>
  <si>
    <t>522132</t>
  </si>
  <si>
    <t>522133</t>
  </si>
  <si>
    <t>522134</t>
  </si>
  <si>
    <t>522135</t>
  </si>
  <si>
    <t>522136</t>
  </si>
  <si>
    <t>522137</t>
  </si>
  <si>
    <t>522140</t>
  </si>
  <si>
    <t>522141</t>
  </si>
  <si>
    <t>522142</t>
  </si>
  <si>
    <t>522143</t>
  </si>
  <si>
    <t>522144</t>
  </si>
  <si>
    <t>522150</t>
  </si>
  <si>
    <t>522151</t>
  </si>
  <si>
    <t>522152</t>
  </si>
  <si>
    <t>522160</t>
  </si>
  <si>
    <t>522161</t>
  </si>
  <si>
    <t>522162</t>
  </si>
  <si>
    <t>522163</t>
  </si>
  <si>
    <t>522170</t>
  </si>
  <si>
    <t>522180</t>
  </si>
  <si>
    <t>522190</t>
  </si>
  <si>
    <t>522200</t>
  </si>
  <si>
    <t>Uslužne djelatnosti u vezi s vodenim prijevozom</t>
  </si>
  <si>
    <t>522210</t>
  </si>
  <si>
    <t>522220</t>
  </si>
  <si>
    <t>522230</t>
  </si>
  <si>
    <t>522300</t>
  </si>
  <si>
    <t>Uslužne djelatnosti u vezi sa zračnim prijevozom</t>
  </si>
  <si>
    <t>522310</t>
  </si>
  <si>
    <t>522320</t>
  </si>
  <si>
    <t>522321</t>
  </si>
  <si>
    <t>522330</t>
  </si>
  <si>
    <t>522400</t>
  </si>
  <si>
    <t>Prekrcaj tereta</t>
  </si>
  <si>
    <t>522900</t>
  </si>
  <si>
    <t>Ostale prateće djelatnosti u prijevozu</t>
  </si>
  <si>
    <t>530000</t>
  </si>
  <si>
    <t>53</t>
  </si>
  <si>
    <t>Poštanske i kurirske djelatnosti</t>
  </si>
  <si>
    <t>531000</t>
  </si>
  <si>
    <t>Djelatnosti pružanja univerzalnih poštanskih usluga</t>
  </si>
  <si>
    <t>532000</t>
  </si>
  <si>
    <t>Djelatnosti pružanja ostalih poštanskih i kurirskih usluga</t>
  </si>
  <si>
    <t>550000</t>
  </si>
  <si>
    <t>I</t>
  </si>
  <si>
    <t>55</t>
  </si>
  <si>
    <t>Smještaj</t>
  </si>
  <si>
    <t>551000</t>
  </si>
  <si>
    <t>Hoteli i sličan smještaj</t>
  </si>
  <si>
    <t>552000</t>
  </si>
  <si>
    <t>Odmarališta i slični objekti za kraći odmor</t>
  </si>
  <si>
    <t>553000</t>
  </si>
  <si>
    <t>Kampovi i prostori za kampiranje</t>
  </si>
  <si>
    <t>559000</t>
  </si>
  <si>
    <t>Ostali smještaj</t>
  </si>
  <si>
    <t>560000</t>
  </si>
  <si>
    <t>56</t>
  </si>
  <si>
    <t>Djelatnosti pripreme i usluživanja hrane i pića</t>
  </si>
  <si>
    <t>561000</t>
  </si>
  <si>
    <t>Djelatnosti restorana i ostalih objekata za pripremu i usluživanje hrane</t>
  </si>
  <si>
    <t>562000</t>
  </si>
  <si>
    <t>Djelatnosti keteringa i ostale djelatnosti pripreme i usluživanja hrane</t>
  </si>
  <si>
    <t>562100</t>
  </si>
  <si>
    <t>Djelatnosti keteringa</t>
  </si>
  <si>
    <t>562900</t>
  </si>
  <si>
    <t>Ostale djelatnosti pripreme i usluživanja hrane</t>
  </si>
  <si>
    <t>563000</t>
  </si>
  <si>
    <t>Djelatnosti pripreme i usluživanja pića</t>
  </si>
  <si>
    <t>580000</t>
  </si>
  <si>
    <t>J</t>
  </si>
  <si>
    <t>58</t>
  </si>
  <si>
    <t>Izdavačke djelatnosti</t>
  </si>
  <si>
    <t>581000</t>
  </si>
  <si>
    <t>Izdavanje knjiga, periodičnih publikacija i ostale izdavačke djelatnosti</t>
  </si>
  <si>
    <t>581100</t>
  </si>
  <si>
    <t>Izdavanje knjiga</t>
  </si>
  <si>
    <t>581200</t>
  </si>
  <si>
    <t>Izdavanje imenika i popisa korisničkih adresa</t>
  </si>
  <si>
    <t>581300</t>
  </si>
  <si>
    <t>Izdavanje novina</t>
  </si>
  <si>
    <t>581400</t>
  </si>
  <si>
    <t>Izdavanje časopisa i periodičnih publikacija</t>
  </si>
  <si>
    <t>581900</t>
  </si>
  <si>
    <t>Ostala izdavačka djelatnost</t>
  </si>
  <si>
    <t>582000</t>
  </si>
  <si>
    <t>Izdavanje softvera</t>
  </si>
  <si>
    <t>582100</t>
  </si>
  <si>
    <t>Izdavanje računalnih igara</t>
  </si>
  <si>
    <t>582900</t>
  </si>
  <si>
    <t>Izdavanje ostalog softvera</t>
  </si>
  <si>
    <t>590000</t>
  </si>
  <si>
    <t>59</t>
  </si>
  <si>
    <t>Proizvodnja filmova, videofilmova i televizijskog programa, djelatnosti snimanja zvučnih zapisa i izdavanja glazbenih zapisa</t>
  </si>
  <si>
    <t>591000</t>
  </si>
  <si>
    <t>Proizvodnja i distribucija filmova, videofilmova i televizijskog programa</t>
  </si>
  <si>
    <t>591100</t>
  </si>
  <si>
    <t>Proizvodnja filmova, videofilmova i televizijskog programa</t>
  </si>
  <si>
    <t>591200</t>
  </si>
  <si>
    <t>Djelatnosti koje slijede nakon proizvodnje filmova, videofilmova i televizijskog programa</t>
  </si>
  <si>
    <t>591300</t>
  </si>
  <si>
    <t>Distribucija filmova, videofilmova i televizijskog programa</t>
  </si>
  <si>
    <t>591400</t>
  </si>
  <si>
    <t>Djelatnosti prikazivanja filmova</t>
  </si>
  <si>
    <t>592000</t>
  </si>
  <si>
    <t>Djelatnosti snimanja zvučnih zapisa i izdavanja glazbenih zapisa</t>
  </si>
  <si>
    <t>600000</t>
  </si>
  <si>
    <t>60</t>
  </si>
  <si>
    <t>Emitiranje programa</t>
  </si>
  <si>
    <t>601000</t>
  </si>
  <si>
    <t>Emitiranje radijskog programa</t>
  </si>
  <si>
    <t>602000</t>
  </si>
  <si>
    <t>Emitiranje televizijskog programa</t>
  </si>
  <si>
    <t>610000</t>
  </si>
  <si>
    <t>61</t>
  </si>
  <si>
    <t>Telekomunikacije</t>
  </si>
  <si>
    <t>611000</t>
  </si>
  <si>
    <t>Djelatnosti žičane telekomunikacije</t>
  </si>
  <si>
    <t>611010</t>
  </si>
  <si>
    <t>611011</t>
  </si>
  <si>
    <t>611012</t>
  </si>
  <si>
    <t>611013</t>
  </si>
  <si>
    <t>611014</t>
  </si>
  <si>
    <t>612000</t>
  </si>
  <si>
    <t>Djelatnosti bežične telekomunikacije</t>
  </si>
  <si>
    <t>612010</t>
  </si>
  <si>
    <t>612011</t>
  </si>
  <si>
    <t>612012</t>
  </si>
  <si>
    <t>613000</t>
  </si>
  <si>
    <t>Djelatnosti satelitske telekomunikacije</t>
  </si>
  <si>
    <t>619000</t>
  </si>
  <si>
    <t>Ostale telekomunikacijske djelatnosti</t>
  </si>
  <si>
    <t>620000</t>
  </si>
  <si>
    <t>62</t>
  </si>
  <si>
    <t>Računalno programiranje, savjetovanje i djelatnosti povezane s njima</t>
  </si>
  <si>
    <t>620100</t>
  </si>
  <si>
    <t>Računalno programiranje</t>
  </si>
  <si>
    <t>620200</t>
  </si>
  <si>
    <t>Savjetovanje u vezi s računalima</t>
  </si>
  <si>
    <t>620300</t>
  </si>
  <si>
    <t>Upravljanje računalnom opremom i sustavom</t>
  </si>
  <si>
    <t>620900</t>
  </si>
  <si>
    <t>Ostale uslužne djelatnosti u vezi s informacijskom tehnologijom i računalima</t>
  </si>
  <si>
    <t>630000</t>
  </si>
  <si>
    <t>63</t>
  </si>
  <si>
    <t>Informacijske uslužne djelatnosti</t>
  </si>
  <si>
    <t>631000</t>
  </si>
  <si>
    <t>Obrada podataka, usluge poslužitelja i djelatnosti povezane s njima; internetski portali</t>
  </si>
  <si>
    <t>631100</t>
  </si>
  <si>
    <t>Obrada podataka, usluge poslužitelja i djelatnosti povezane s njima</t>
  </si>
  <si>
    <t>631200</t>
  </si>
  <si>
    <t>Internetski portali</t>
  </si>
  <si>
    <t>639000</t>
  </si>
  <si>
    <t>Ostale informacijske uslužne djelatnosti</t>
  </si>
  <si>
    <t>639100</t>
  </si>
  <si>
    <t>Djelatnosti novinskih agencija</t>
  </si>
  <si>
    <t>639900</t>
  </si>
  <si>
    <t>Ostale informacijske uslužne djelatnosti, d. n.</t>
  </si>
  <si>
    <t>640000</t>
  </si>
  <si>
    <t>K</t>
  </si>
  <si>
    <t>64</t>
  </si>
  <si>
    <t>Financijske uslužne djelatnosti, osim osiguranja i mirovinskih fondova</t>
  </si>
  <si>
    <t>641000</t>
  </si>
  <si>
    <t>Novčarsko posredovanje</t>
  </si>
  <si>
    <t>641100</t>
  </si>
  <si>
    <t>Središnje bankarstvo</t>
  </si>
  <si>
    <t>641900</t>
  </si>
  <si>
    <t>Ostalo novčarsko posredovanje</t>
  </si>
  <si>
    <t>641910</t>
  </si>
  <si>
    <t>641920</t>
  </si>
  <si>
    <t>641930</t>
  </si>
  <si>
    <t>641940</t>
  </si>
  <si>
    <t>641941</t>
  </si>
  <si>
    <t>641942</t>
  </si>
  <si>
    <t>641943</t>
  </si>
  <si>
    <t>641944</t>
  </si>
  <si>
    <t>642000</t>
  </si>
  <si>
    <t>Djelatnosti holding-društava</t>
  </si>
  <si>
    <t>643000</t>
  </si>
  <si>
    <t>Uzajamni fondovi (trustovi), ostali fondovi i slični financijski subjekti</t>
  </si>
  <si>
    <t>649000</t>
  </si>
  <si>
    <t>Ostale financijske uslužne djelatnosti, osim osiguranja i mirovinskih fondova</t>
  </si>
  <si>
    <t>649010</t>
  </si>
  <si>
    <t>649011</t>
  </si>
  <si>
    <t>649012</t>
  </si>
  <si>
    <t>649013</t>
  </si>
  <si>
    <t>649014</t>
  </si>
  <si>
    <t>649020</t>
  </si>
  <si>
    <t>649021</t>
  </si>
  <si>
    <t>649022</t>
  </si>
  <si>
    <t>649023</t>
  </si>
  <si>
    <t>649024</t>
  </si>
  <si>
    <t>649100</t>
  </si>
  <si>
    <t>Financijski leasing</t>
  </si>
  <si>
    <t>649200</t>
  </si>
  <si>
    <t>Ostalo kreditno posredovanje</t>
  </si>
  <si>
    <t>649210</t>
  </si>
  <si>
    <t>649220</t>
  </si>
  <si>
    <t>649900</t>
  </si>
  <si>
    <t>Ostale financijske uslužne djelatnosti, osim osiguranja i mirovinskih fondova, d. n.</t>
  </si>
  <si>
    <t>649910</t>
  </si>
  <si>
    <t>649920</t>
  </si>
  <si>
    <t>650000</t>
  </si>
  <si>
    <t>65</t>
  </si>
  <si>
    <t>Osiguranje, reosiguranje i mirovinski fondovi, osim, obveznoga socijalnog osiguranja</t>
  </si>
  <si>
    <t>651000</t>
  </si>
  <si>
    <t>Osiguranje</t>
  </si>
  <si>
    <t>651100</t>
  </si>
  <si>
    <t>Životno osiguranje</t>
  </si>
  <si>
    <t>651200</t>
  </si>
  <si>
    <t>Ostalo osiguranje</t>
  </si>
  <si>
    <t>652000</t>
  </si>
  <si>
    <t>Reosiguranje</t>
  </si>
  <si>
    <t>653000</t>
  </si>
  <si>
    <t>Mirovinski fondovi</t>
  </si>
  <si>
    <t>660000</t>
  </si>
  <si>
    <t>66</t>
  </si>
  <si>
    <t>Pomoćne djelatnosti kod financijskih usluga i djelatnosti osiguranja</t>
  </si>
  <si>
    <t>661000</t>
  </si>
  <si>
    <t>Pomoćne djelatnosti kod financijskih usluga, osim osiguranja i mirovinskih fondova</t>
  </si>
  <si>
    <t>661100</t>
  </si>
  <si>
    <t>Poslovanje financijskih tržišta</t>
  </si>
  <si>
    <t>661200</t>
  </si>
  <si>
    <t>Djelatnosti posredovanja u poslovanju vrijednosnim papirima i robnim ugovorima</t>
  </si>
  <si>
    <t>661900</t>
  </si>
  <si>
    <t>Ostale pomoćne djelatnosti kod financijskih usluga, osim osiguranja i mirovinskih fondova</t>
  </si>
  <si>
    <t>662000</t>
  </si>
  <si>
    <t>Pomoćne djelatnosti u osiguranju i mirovinskim fondovima</t>
  </si>
  <si>
    <t>662100</t>
  </si>
  <si>
    <t>Procjena rizika i štete</t>
  </si>
  <si>
    <t>662200</t>
  </si>
  <si>
    <t>Djelatnosti agenata i posrednika osiguranja</t>
  </si>
  <si>
    <t>662900</t>
  </si>
  <si>
    <t>Ostale pomoćne djelatnosti u osiguranju i mirovinskim fondovima</t>
  </si>
  <si>
    <t>663000</t>
  </si>
  <si>
    <t>Djelatnosti upravljanja fondovima</t>
  </si>
  <si>
    <t>680000</t>
  </si>
  <si>
    <t>L</t>
  </si>
  <si>
    <t>68</t>
  </si>
  <si>
    <t>Poslovanje nekretninama</t>
  </si>
  <si>
    <t>681000</t>
  </si>
  <si>
    <t>Kupnja i prodaja vlastitih nekretnina</t>
  </si>
  <si>
    <t>682000</t>
  </si>
  <si>
    <t>Iznajmljivanje i upravljanje vlastitim nekretninama ili nekretninama uzetim u zakup (leasing)</t>
  </si>
  <si>
    <t>683000</t>
  </si>
  <si>
    <t>Poslovanje nekretninama uz naplatu ili na osnovi ugovora</t>
  </si>
  <si>
    <t>683100</t>
  </si>
  <si>
    <t>Agencije za poslovanje nekretninama</t>
  </si>
  <si>
    <t>683200</t>
  </si>
  <si>
    <t>Upravljanje nekretninama uz naplatu ili na osnovi ugovora</t>
  </si>
  <si>
    <t>690000</t>
  </si>
  <si>
    <t>M</t>
  </si>
  <si>
    <t>69</t>
  </si>
  <si>
    <t>Pravne i računovodstvene djelatnosti</t>
  </si>
  <si>
    <t>691000</t>
  </si>
  <si>
    <t>Pravne djelatnosti</t>
  </si>
  <si>
    <t>692000</t>
  </si>
  <si>
    <t>Računovodstvene, knjigovodstvene i revizijske djelatnosti; porezno savjetovanje</t>
  </si>
  <si>
    <t>700000</t>
  </si>
  <si>
    <t>70</t>
  </si>
  <si>
    <t>Upravljačke djelatnosti; savjetovanje u vezi s upravljanjem</t>
  </si>
  <si>
    <t>701000</t>
  </si>
  <si>
    <t>Upravljačke djelatnosti</t>
  </si>
  <si>
    <t>702000</t>
  </si>
  <si>
    <t>Savjetovanje u vezi s upravljanjem</t>
  </si>
  <si>
    <t>702100</t>
  </si>
  <si>
    <t>Odnosi s javnošću i djelatnosti priopćivanja</t>
  </si>
  <si>
    <t>702200</t>
  </si>
  <si>
    <t>Savjetovanje u vezi s poslovanjem i ostalim upravljanjem</t>
  </si>
  <si>
    <t>710000</t>
  </si>
  <si>
    <t>71</t>
  </si>
  <si>
    <t>Arhitektonske djelatnosti i inženjerstvo; tehničko ispitivanje i analiza</t>
  </si>
  <si>
    <t>711000</t>
  </si>
  <si>
    <t>Arhitektonske djelatnosti i inženjerstvo te s njima povezano tehničko savjetovanje</t>
  </si>
  <si>
    <t>711100</t>
  </si>
  <si>
    <t>Arhitektonske djelatnosti</t>
  </si>
  <si>
    <t>711200</t>
  </si>
  <si>
    <t>Inženjerstvo i s njim povezano tehničko savjetovanje</t>
  </si>
  <si>
    <t>712000</t>
  </si>
  <si>
    <t>Tehničko ispitivanje i analiza</t>
  </si>
  <si>
    <t>720000</t>
  </si>
  <si>
    <t>72</t>
  </si>
  <si>
    <t>Znanstveno istraživanje i razvoj</t>
  </si>
  <si>
    <t>721000</t>
  </si>
  <si>
    <t>Istraživanje i eksperimentalni razvoj u prirodnim, tehničkim i tehnološkim znanostima</t>
  </si>
  <si>
    <t>721100</t>
  </si>
  <si>
    <t>Istraživanje i eksperimentalni razvoj u biotehnologiji</t>
  </si>
  <si>
    <t>721900</t>
  </si>
  <si>
    <t>Ostalo istraživanje i eksperimentalni razvoj u prirodnim, tehničkim i tehnološkim znanostima</t>
  </si>
  <si>
    <t>722000</t>
  </si>
  <si>
    <t>Istraživanje i eksperimentalni razvoj u društvenim i humanističkim znanostima</t>
  </si>
  <si>
    <t>730000</t>
  </si>
  <si>
    <t>73</t>
  </si>
  <si>
    <t>Promidžba (reklama i propaganda) i istraživanje tržišta</t>
  </si>
  <si>
    <t>731000</t>
  </si>
  <si>
    <t>Promidžba (reklama i propaganda)</t>
  </si>
  <si>
    <t>731100</t>
  </si>
  <si>
    <t>731200</t>
  </si>
  <si>
    <t>Oglašavanje preko medija</t>
  </si>
  <si>
    <t>732000</t>
  </si>
  <si>
    <t>Istraživanje tržišta i ispitivanje javnoga mnijenja</t>
  </si>
  <si>
    <t>740000</t>
  </si>
  <si>
    <t>74</t>
  </si>
  <si>
    <t>Ostale stručne, znanstvene i tehničke djelatnosti</t>
  </si>
  <si>
    <t>741000</t>
  </si>
  <si>
    <t>Specijalizirane dizajnerske djelatnosti</t>
  </si>
  <si>
    <t>742000</t>
  </si>
  <si>
    <t>Fotografske djelatnosti</t>
  </si>
  <si>
    <t>743000</t>
  </si>
  <si>
    <t>Prevoditeljske djelatnosti i usluge tumača</t>
  </si>
  <si>
    <t>749000</t>
  </si>
  <si>
    <t>Ostale stručne, znanstvene i tehničke djelatnosti, d. n.</t>
  </si>
  <si>
    <t>750000</t>
  </si>
  <si>
    <t>75</t>
  </si>
  <si>
    <t>Veterinarske djelatnosti</t>
  </si>
  <si>
    <t>770000</t>
  </si>
  <si>
    <t>N</t>
  </si>
  <si>
    <t>77</t>
  </si>
  <si>
    <t>Djelatnosti iznajmljivanja i davanja u zakup (leasing)</t>
  </si>
  <si>
    <t>771000</t>
  </si>
  <si>
    <t>Iznajmljivanje i davanje u zakup (leasing) motornih vozila</t>
  </si>
  <si>
    <t>771100</t>
  </si>
  <si>
    <t>Iznajmljivanje i davanje u zakup (leasing) automobila i motornih vozila lake kategorije</t>
  </si>
  <si>
    <t>771200</t>
  </si>
  <si>
    <t>Iznajmljivanje i davanje u zakup (leasing) kamiona</t>
  </si>
  <si>
    <t>772000</t>
  </si>
  <si>
    <t>Iznajmljivanje i davanje u zakup (leasing) predmeta za osobnu uporabu i kućanstvo</t>
  </si>
  <si>
    <t>772100</t>
  </si>
  <si>
    <t>Iznajmljivanje i davanje u zakup (leasing) opreme za rekraciju i sport</t>
  </si>
  <si>
    <t>772200</t>
  </si>
  <si>
    <t>Iznajmljivanje videokaseta i diskova</t>
  </si>
  <si>
    <t>772900</t>
  </si>
  <si>
    <t>Iznajmljivanje i davanje u zakup (leasing) ostalih predmeta za osobnu uporabu i kućanstvo</t>
  </si>
  <si>
    <t>773000</t>
  </si>
  <si>
    <t>Iznajmljivanje i davanje u zakup (leasing) ostalih strojeva, opreme te materijalnih dobara</t>
  </si>
  <si>
    <t>773100</t>
  </si>
  <si>
    <t>Iznajmljivanje i davanje u zakup (leasing) poljoprivrednih strojeva i opreme</t>
  </si>
  <si>
    <t>773200</t>
  </si>
  <si>
    <t>Iznajmljivanje i davanje u zakup (leasing) strojeva i opreme za građevinarstvo i inženjerstvo</t>
  </si>
  <si>
    <t>773300</t>
  </si>
  <si>
    <t>Iznajmljivanje i davanje u zakup (leasing) uredskih strojeva i opreme (uključujući računala)</t>
  </si>
  <si>
    <t>773400</t>
  </si>
  <si>
    <t>Iznajmljivanje i davanje u zakup (leasing) plovnih prijevoznih sredstava</t>
  </si>
  <si>
    <t>773500</t>
  </si>
  <si>
    <t>Iznajmljivanje i davanje u zakup (leasing) zračnih prijevoznih sredstava</t>
  </si>
  <si>
    <t>773900</t>
  </si>
  <si>
    <t>Iznajmljivanje i davanje u zakup (leasing) ostalih strojeva, opreme i materijalnih dobara, d. n.</t>
  </si>
  <si>
    <t>774000</t>
  </si>
  <si>
    <t>Davanje u zakup (leasing) prava na uporabu intelektualnog vlasništva i sličnih proizvoda, osim radova koji su zaštićeni autorskim pravima</t>
  </si>
  <si>
    <t>780000</t>
  </si>
  <si>
    <t>78</t>
  </si>
  <si>
    <t>Djelatnosti zapošljavanja</t>
  </si>
  <si>
    <t>781000</t>
  </si>
  <si>
    <t>Djelatnosti agencija za zapošljavanje</t>
  </si>
  <si>
    <t>782000</t>
  </si>
  <si>
    <t>Djelatnosti agencija za privremeno zapošljavanje</t>
  </si>
  <si>
    <t>783000</t>
  </si>
  <si>
    <t>Ostalo ustupanje ljudskih resursa</t>
  </si>
  <si>
    <t>790000</t>
  </si>
  <si>
    <t>79</t>
  </si>
  <si>
    <t>Putničke agencije, organizatori putovanja (turoperatori) i ostale rezervacijske usluge te djelatnosti povezane s njima</t>
  </si>
  <si>
    <t>791000</t>
  </si>
  <si>
    <t>Djelatnosti putničkih agencija i organizatora putovanja (turoperatora)</t>
  </si>
  <si>
    <t>791100</t>
  </si>
  <si>
    <t>Djelatnosti putničkih agencija</t>
  </si>
  <si>
    <t>791200</t>
  </si>
  <si>
    <t>Djelatnosti organizatora putovanja (turoperatora)</t>
  </si>
  <si>
    <t>799000</t>
  </si>
  <si>
    <t>Ostale rezervacijske usluge i djelatnosti povezane s njima</t>
  </si>
  <si>
    <t>800000</t>
  </si>
  <si>
    <t>80</t>
  </si>
  <si>
    <t>Zaštitne i istražne djelatnosti</t>
  </si>
  <si>
    <t>801000</t>
  </si>
  <si>
    <t>Djelatnosti privatne zaštite</t>
  </si>
  <si>
    <t>802000</t>
  </si>
  <si>
    <t>Usluge zaštite uz pomoć sigurnosnih sustava</t>
  </si>
  <si>
    <t>803000</t>
  </si>
  <si>
    <t>Istražne djelatnosti</t>
  </si>
  <si>
    <t>810000</t>
  </si>
  <si>
    <t>81</t>
  </si>
  <si>
    <t>Usluge u vezi s upravljanjem i održavanjem zgrada te djelatnosti uređenja i održavanja krajolika</t>
  </si>
  <si>
    <t>811000</t>
  </si>
  <si>
    <t>Upravljanje zgradama</t>
  </si>
  <si>
    <t>812000</t>
  </si>
  <si>
    <t>Djelatnosti čišćenja</t>
  </si>
  <si>
    <t>812100</t>
  </si>
  <si>
    <t>Osnovno čišćenje zgrada</t>
  </si>
  <si>
    <t>812200</t>
  </si>
  <si>
    <t>Ostale djelatnosti čišćenja zgrada i objekata</t>
  </si>
  <si>
    <t>812900</t>
  </si>
  <si>
    <t>Ostale djelatnosti čišćenja</t>
  </si>
  <si>
    <t>813000</t>
  </si>
  <si>
    <t>Uslužne djelatnosti uređenja i održavanja krajolika</t>
  </si>
  <si>
    <t>820000</t>
  </si>
  <si>
    <t>82</t>
  </si>
  <si>
    <t>Uredske administrativne i pomoćne djelatnosti te ostale poslovne pomoćne djelatnosti</t>
  </si>
  <si>
    <t>821000</t>
  </si>
  <si>
    <t>Uredske administrativne i pomoćne djelatnosti</t>
  </si>
  <si>
    <t>821100</t>
  </si>
  <si>
    <t>Kombinirane uredske administrativne uslužne djelatnosti</t>
  </si>
  <si>
    <t>821900</t>
  </si>
  <si>
    <t>Fotokopiranje, priprema dokumenata i ostale specijalizirane uredske pomoćne djelatnosti</t>
  </si>
  <si>
    <t>822000</t>
  </si>
  <si>
    <t>Djelatnosti pozivnih centara</t>
  </si>
  <si>
    <t>823000</t>
  </si>
  <si>
    <t>Organizacija sastanaka i poslovnih sajmova</t>
  </si>
  <si>
    <t>829000</t>
  </si>
  <si>
    <t>Poslovne pomoćne uslužne djelatnosti, d. n.</t>
  </si>
  <si>
    <t>829100</t>
  </si>
  <si>
    <t>Djelatnosti agencija za prikupljanje i naplatu računa te kreditnih ureda</t>
  </si>
  <si>
    <t>829200</t>
  </si>
  <si>
    <t>Djelatnosti pakiranja</t>
  </si>
  <si>
    <t>829900</t>
  </si>
  <si>
    <t>Ostale poslovne pomoćne uslužne djelatnosti, d. n.</t>
  </si>
  <si>
    <t>840000</t>
  </si>
  <si>
    <t>O</t>
  </si>
  <si>
    <t>84</t>
  </si>
  <si>
    <t>Javna uprava i obrana; obvezno socijalno osiguranje</t>
  </si>
  <si>
    <t>841000</t>
  </si>
  <si>
    <t>Državna uprava te ekonomska i socijalna politika zajednice</t>
  </si>
  <si>
    <t>841100</t>
  </si>
  <si>
    <t>Opće djelatnosti javne uprave</t>
  </si>
  <si>
    <t>841200</t>
  </si>
  <si>
    <t>Reguliranje djelatnosti subjekata koji pružaju zdravstvenu zaštitu, usluge u obrazovanju i kulturi i druge društvene usluge, osim obveznoga socijalnog osiguranja</t>
  </si>
  <si>
    <t>841300</t>
  </si>
  <si>
    <t>Reguliranje i poboljšavanje poslovanja u gospodarstvu</t>
  </si>
  <si>
    <t>842000</t>
  </si>
  <si>
    <t>Pružanje usluga zajednici kao cjelini</t>
  </si>
  <si>
    <t>842100</t>
  </si>
  <si>
    <t>Vanjski poslovi</t>
  </si>
  <si>
    <t>842200</t>
  </si>
  <si>
    <t>Poslovi obrane</t>
  </si>
  <si>
    <t>842300</t>
  </si>
  <si>
    <t>Sudske i pravosudne djelatnosti</t>
  </si>
  <si>
    <t>842400</t>
  </si>
  <si>
    <t>Poslovi javnog reda i sigurnosti</t>
  </si>
  <si>
    <t>842500</t>
  </si>
  <si>
    <t>Djelatnosti vatrogasne službe</t>
  </si>
  <si>
    <t>843000</t>
  </si>
  <si>
    <t>Djelatnosti obveznoga socijalnog osiguranja</t>
  </si>
  <si>
    <t>850000</t>
  </si>
  <si>
    <t>P</t>
  </si>
  <si>
    <t>85</t>
  </si>
  <si>
    <t>Obrazovanje</t>
  </si>
  <si>
    <t>851000</t>
  </si>
  <si>
    <t>Predškolsko obrazovanje</t>
  </si>
  <si>
    <t>852000</t>
  </si>
  <si>
    <t>Osnovno obrazovanje</t>
  </si>
  <si>
    <t>853000</t>
  </si>
  <si>
    <t>Srednje obrazovanje</t>
  </si>
  <si>
    <t>853100</t>
  </si>
  <si>
    <t>Opće srednje obrazovanje</t>
  </si>
  <si>
    <t>853200</t>
  </si>
  <si>
    <t>Tehničko i strukovno srednje obrazovanje</t>
  </si>
  <si>
    <t>854000</t>
  </si>
  <si>
    <t>Visoko obrazovanje</t>
  </si>
  <si>
    <t>854100</t>
  </si>
  <si>
    <t>Obrazovanje nakon srednjeg koje nije visoko</t>
  </si>
  <si>
    <t>854200</t>
  </si>
  <si>
    <t>855000</t>
  </si>
  <si>
    <t>Ostalo obrazovanje i poučavanje</t>
  </si>
  <si>
    <t>855100</t>
  </si>
  <si>
    <t>Obrazovanje i poučavanje u području sporta i rekreacije</t>
  </si>
  <si>
    <t>855200</t>
  </si>
  <si>
    <t>Obrazovanje i poučavanje u području kulture</t>
  </si>
  <si>
    <t>855300</t>
  </si>
  <si>
    <t>Djelatnosti vozačkih škola</t>
  </si>
  <si>
    <t>855900</t>
  </si>
  <si>
    <t>Ostalo obrazovanje i poučavanje, d. n.</t>
  </si>
  <si>
    <t>856000</t>
  </si>
  <si>
    <t>Pomoćne uslužne djelatnosti u obrazovanju</t>
  </si>
  <si>
    <t>860000</t>
  </si>
  <si>
    <t>Q</t>
  </si>
  <si>
    <t>86</t>
  </si>
  <si>
    <t>Djelatnosti zdravstvene zaštite</t>
  </si>
  <si>
    <t>861000</t>
  </si>
  <si>
    <t>Djelatnosti bolnica</t>
  </si>
  <si>
    <t>862000</t>
  </si>
  <si>
    <t>Djelatnosti medicinske i stomatološke prakse</t>
  </si>
  <si>
    <t>862100</t>
  </si>
  <si>
    <t>Djelatnosti opće medicinske prakse</t>
  </si>
  <si>
    <t>862200</t>
  </si>
  <si>
    <t>Djelatnosti specijalističke medicinske prakse</t>
  </si>
  <si>
    <t>862300</t>
  </si>
  <si>
    <t>Djelatnosti stomatološke prakse</t>
  </si>
  <si>
    <t>869000</t>
  </si>
  <si>
    <t>Ostale djelatnosti zdravstvene zaštite</t>
  </si>
  <si>
    <t>870000</t>
  </si>
  <si>
    <t>87</t>
  </si>
  <si>
    <t>Djelatnosti socijalne skrbi sa smještajem</t>
  </si>
  <si>
    <t>871000</t>
  </si>
  <si>
    <t>Djelatnosti ustanova za njegu</t>
  </si>
  <si>
    <t>872000</t>
  </si>
  <si>
    <t>Djelatnosti socijalne skrbi sa smještajem za osobe s  teškoćama u razvoju, duševno bolesne osobe i osobe ovisne o alkoholu, drogama ili drugim opojnim sredstvima</t>
  </si>
  <si>
    <t>873000</t>
  </si>
  <si>
    <t>Djelatnosti socijalne skrbi sa smještajem za starije osobe i osobe s invaliditetom</t>
  </si>
  <si>
    <t>879000</t>
  </si>
  <si>
    <t>Ostale djelatnosti socijalne skrbi sa smještajem</t>
  </si>
  <si>
    <t>880000</t>
  </si>
  <si>
    <t>88</t>
  </si>
  <si>
    <t>Djelatnosti socijalne skrbi bez smještaja</t>
  </si>
  <si>
    <t>881000</t>
  </si>
  <si>
    <t>Djelatnosti socijalne skrbi bez smještaja za starije osobe i osobe s invaliditetom</t>
  </si>
  <si>
    <t>889000</t>
  </si>
  <si>
    <t>Ostale djelatnosti socijalne skrbi bez smještaja</t>
  </si>
  <si>
    <t>889100</t>
  </si>
  <si>
    <t>Djelatnosti dnevne skrbi o djeci</t>
  </si>
  <si>
    <t>889900</t>
  </si>
  <si>
    <t>Ostale djelatnosti socijalne skrbi bez smještaja, d. n.</t>
  </si>
  <si>
    <t>900000</t>
  </si>
  <si>
    <t>R</t>
  </si>
  <si>
    <t>90</t>
  </si>
  <si>
    <t>Kreativne, umjetničke i zabavne djelatnosti</t>
  </si>
  <si>
    <t>900100</t>
  </si>
  <si>
    <t>Izvođačka umjetnost</t>
  </si>
  <si>
    <t>900200</t>
  </si>
  <si>
    <t>Pomoćne djelatnosti u izvođačkoj umjetnosti</t>
  </si>
  <si>
    <t>900300</t>
  </si>
  <si>
    <t>Umjetničko stvaralaštvo</t>
  </si>
  <si>
    <t>900400</t>
  </si>
  <si>
    <t>Rad umjetničkih objekata</t>
  </si>
  <si>
    <t>910000</t>
  </si>
  <si>
    <t>91</t>
  </si>
  <si>
    <t>Knjižnice, arhivi, muzeji i ostale kulturne djelatnosti</t>
  </si>
  <si>
    <t>910100</t>
  </si>
  <si>
    <t>Djelatnosti knjižnica i arhiva</t>
  </si>
  <si>
    <t>910200</t>
  </si>
  <si>
    <t>Djelatnosti muzeja</t>
  </si>
  <si>
    <t>910300</t>
  </si>
  <si>
    <t>Rad povijesnih mjesta i građevina te sličnih zanimljivosti za posjetitelje</t>
  </si>
  <si>
    <t>910400</t>
  </si>
  <si>
    <t>Djelatnosti botaničkih i zooloških vrtova i prirodnih rezervata</t>
  </si>
  <si>
    <t>920000</t>
  </si>
  <si>
    <t>92</t>
  </si>
  <si>
    <t>Djelatnosti kockanja i klađenja</t>
  </si>
  <si>
    <t>930000</t>
  </si>
  <si>
    <t>93</t>
  </si>
  <si>
    <t>Sportske djelatnosti te zabavne i rekreacijske djelatnosti</t>
  </si>
  <si>
    <t>931000</t>
  </si>
  <si>
    <t>Sportske djelatnosti</t>
  </si>
  <si>
    <t>931100</t>
  </si>
  <si>
    <t>Rad sportskih objekata</t>
  </si>
  <si>
    <t>931200</t>
  </si>
  <si>
    <t>Djelatnosti sportskih klubova</t>
  </si>
  <si>
    <t>931300</t>
  </si>
  <si>
    <t>Fitnes centri</t>
  </si>
  <si>
    <t>931900</t>
  </si>
  <si>
    <t>Ostale sportske djelatnosti</t>
  </si>
  <si>
    <t>932000</t>
  </si>
  <si>
    <t>Zabavne i rekreacijske djelatnosti</t>
  </si>
  <si>
    <t>932100</t>
  </si>
  <si>
    <t>Djelatnosti zabavnih i tematskih parkova</t>
  </si>
  <si>
    <t>932900</t>
  </si>
  <si>
    <t>940000</t>
  </si>
  <si>
    <t>S</t>
  </si>
  <si>
    <t>94</t>
  </si>
  <si>
    <t>Djelatnosti članskih organizacija</t>
  </si>
  <si>
    <t>941000</t>
  </si>
  <si>
    <t>Djelatnosti poslovnih organizacija, organizacija poslodavaca i strukovnih članskih organizacija</t>
  </si>
  <si>
    <t>941100</t>
  </si>
  <si>
    <t>Djelatnosti poslovnih organizacija i organizacija poslodavaca</t>
  </si>
  <si>
    <t>941200</t>
  </si>
  <si>
    <t>Djelatnosti strukovnih članskih organizacija</t>
  </si>
  <si>
    <t>942000</t>
  </si>
  <si>
    <t>Djelatnosti sindikata</t>
  </si>
  <si>
    <t>949000</t>
  </si>
  <si>
    <t>Djelatnosti ostalih članskih organizacija</t>
  </si>
  <si>
    <t>949100</t>
  </si>
  <si>
    <t>Djelatnosti vjerskih organizacija</t>
  </si>
  <si>
    <t>949200</t>
  </si>
  <si>
    <t>Djelatnosti političkih organizacija</t>
  </si>
  <si>
    <t>949900</t>
  </si>
  <si>
    <t>Djelatnosti ostalih članskih organizacija, d. n.</t>
  </si>
  <si>
    <t>950000</t>
  </si>
  <si>
    <t>95</t>
  </si>
  <si>
    <t>Popravak računala i predmeta za osobnu uporabu i kućanstvo</t>
  </si>
  <si>
    <t>951000</t>
  </si>
  <si>
    <t>Popravak računala i komunikacijske opreme</t>
  </si>
  <si>
    <t>951100</t>
  </si>
  <si>
    <t>Popravak računala i periferne opreme</t>
  </si>
  <si>
    <t>951200</t>
  </si>
  <si>
    <t>Popravak komunikacijske opreme</t>
  </si>
  <si>
    <t>952000</t>
  </si>
  <si>
    <t>Popravak predmeta za osobnu uporabu i kućanstvo</t>
  </si>
  <si>
    <t>952100</t>
  </si>
  <si>
    <t>Popravak elektroničkih uređaja za široku potrošnju</t>
  </si>
  <si>
    <t>952200</t>
  </si>
  <si>
    <t>Popravak aparata za kućanstvo te opreme za kuću i vrt</t>
  </si>
  <si>
    <t>952300</t>
  </si>
  <si>
    <t>Popravak obuće i proizvoda od kože</t>
  </si>
  <si>
    <t>952400</t>
  </si>
  <si>
    <t>Popravak namještaja i pokućstva</t>
  </si>
  <si>
    <t>952500</t>
  </si>
  <si>
    <t>Popravak satova i nakita</t>
  </si>
  <si>
    <t>952900</t>
  </si>
  <si>
    <t>Popravak ostalih predmeta za osobnu uporabu i kućanstvo</t>
  </si>
  <si>
    <t>960000</t>
  </si>
  <si>
    <t>96</t>
  </si>
  <si>
    <t>Ostale osobne uslužne djelatnosti</t>
  </si>
  <si>
    <t>960100</t>
  </si>
  <si>
    <t>Pranje i kemijsko čišćenje tekstila i krznenih proizvoda</t>
  </si>
  <si>
    <t>960200</t>
  </si>
  <si>
    <t>Frizerski saloni i saloni za uljepšavanje</t>
  </si>
  <si>
    <t>960300</t>
  </si>
  <si>
    <t>Pogrebne i srodne djelatnosti</t>
  </si>
  <si>
    <t>960400</t>
  </si>
  <si>
    <t>Djelatnosti za njegu i održavanje tijela</t>
  </si>
  <si>
    <t>960900</t>
  </si>
  <si>
    <t>Ostale osobne uslužne djelatnosti, d. n.</t>
  </si>
  <si>
    <t>970000</t>
  </si>
  <si>
    <t>T</t>
  </si>
  <si>
    <t>97</t>
  </si>
  <si>
    <t>980000</t>
  </si>
  <si>
    <t>98</t>
  </si>
  <si>
    <t>Djelatnosti privatnih kućanstava koja proizvode različitu robu i obavljaju različite usluge za vlastite potrebe</t>
  </si>
  <si>
    <t>981000</t>
  </si>
  <si>
    <t>982000</t>
  </si>
  <si>
    <t>Djelatnosti kućanstava koja zapošljavaju poslugu</t>
  </si>
  <si>
    <t>990000</t>
  </si>
  <si>
    <t>U</t>
  </si>
  <si>
    <t>99</t>
  </si>
  <si>
    <t>Djelatnosti izvanteritorijalnih organizacija i tijela</t>
  </si>
  <si>
    <t>Naziv NKD ulaganja:</t>
  </si>
  <si>
    <t>Djelatnost</t>
  </si>
  <si>
    <t>Ulaganja</t>
  </si>
  <si>
    <t>Republika Hrvatska</t>
  </si>
  <si>
    <t>Adresa sjedišta</t>
  </si>
  <si>
    <t>SPV</t>
  </si>
  <si>
    <t>DA</t>
  </si>
  <si>
    <t>NE</t>
  </si>
  <si>
    <t>PRIHVATLJIVO</t>
  </si>
  <si>
    <t>NEPRIHVATLJIVO</t>
  </si>
  <si>
    <t>OGRANIČENO</t>
  </si>
  <si>
    <t>Poslovni subjekt posluje na području RH</t>
  </si>
  <si>
    <t>RH</t>
  </si>
  <si>
    <t>Dugotrajna nematerijalna imovina</t>
  </si>
  <si>
    <t>Dugotrajna nematerijalna imovina i obrtna sredstva</t>
  </si>
  <si>
    <t>Obrtna sredstva</t>
  </si>
  <si>
    <t>Lokacija ulaganja</t>
  </si>
  <si>
    <t>Izvan Republike Hrvatske</t>
  </si>
  <si>
    <t>Ukupni iznos kredita (EUR):</t>
  </si>
  <si>
    <t>Iznos kredita za osnovna sredstva (EUR)</t>
  </si>
  <si>
    <t>Iznos kredita za obrtna sredstva (EUR)</t>
  </si>
  <si>
    <t>DANE</t>
  </si>
  <si>
    <t>Udio kredita za obrtna sredstva (%)</t>
  </si>
  <si>
    <t>(potpis)</t>
  </si>
  <si>
    <t>,</t>
  </si>
  <si>
    <t>UKUPNO:</t>
  </si>
  <si>
    <t>RB</t>
  </si>
  <si>
    <t xml:space="preserve">Naziv poduzeća s kojim je osoba (iz B) u povezanom odnosu </t>
  </si>
  <si>
    <r>
      <t xml:space="preserve">OIB </t>
    </r>
    <r>
      <rPr>
        <i/>
        <sz val="14"/>
        <rFont val="Calibri"/>
        <family val="2"/>
        <charset val="238"/>
        <scheme val="minor"/>
      </rPr>
      <t>(pravne osobe)</t>
    </r>
    <r>
      <rPr>
        <b/>
        <i/>
        <sz val="14"/>
        <rFont val="Calibri"/>
        <family val="2"/>
        <charset val="238"/>
        <scheme val="minor"/>
      </rPr>
      <t xml:space="preserve"> </t>
    </r>
    <r>
      <rPr>
        <sz val="14"/>
        <rFont val="Calibri"/>
        <family val="2"/>
        <charset val="238"/>
        <scheme val="minor"/>
      </rPr>
      <t xml:space="preserve">/ </t>
    </r>
    <r>
      <rPr>
        <b/>
        <sz val="14"/>
        <rFont val="Calibri"/>
        <family val="2"/>
        <charset val="238"/>
        <scheme val="minor"/>
      </rPr>
      <t xml:space="preserve">MBO </t>
    </r>
    <r>
      <rPr>
        <i/>
        <sz val="14"/>
        <rFont val="Calibri"/>
        <family val="2"/>
        <charset val="238"/>
        <scheme val="minor"/>
      </rPr>
      <t>(obrti)</t>
    </r>
  </si>
  <si>
    <t xml:space="preserve">                                                                                                                                                                                                                                                       </t>
  </si>
  <si>
    <t>Naziv prijavitelja</t>
  </si>
  <si>
    <t>OIB</t>
  </si>
  <si>
    <t>MB/MBO/MIBPG</t>
  </si>
  <si>
    <t xml:space="preserve">Trajanje zadnjeg odobrenog računovodstvenog razdoblja
(u mjesecima) </t>
  </si>
  <si>
    <r>
      <t xml:space="preserve">Trajanje zadnjeg odobrenog računovodstvenog razdoblja
</t>
    </r>
    <r>
      <rPr>
        <i/>
        <sz val="14"/>
        <color theme="1"/>
        <rFont val="Calibri"/>
        <family val="2"/>
        <charset val="238"/>
        <scheme val="minor"/>
      </rPr>
      <t xml:space="preserve">(u mjesecima) </t>
    </r>
  </si>
  <si>
    <r>
      <t xml:space="preserve">Ukupna godišnja bilanca 
</t>
    </r>
    <r>
      <rPr>
        <i/>
        <sz val="14"/>
        <color theme="1"/>
        <rFont val="Calibri"/>
        <family val="2"/>
        <charset val="238"/>
        <scheme val="minor"/>
      </rPr>
      <t>(HRK)</t>
    </r>
  </si>
  <si>
    <r>
      <t xml:space="preserve">Ukupan godišnji promet 
</t>
    </r>
    <r>
      <rPr>
        <i/>
        <sz val="14"/>
        <color theme="1"/>
        <rFont val="Calibri"/>
        <family val="2"/>
        <charset val="238"/>
        <scheme val="minor"/>
      </rPr>
      <t xml:space="preserve">(HRK) </t>
    </r>
  </si>
  <si>
    <r>
      <t xml:space="preserve">Datum zadnjeg odobrenog računovodstvenog razdoblja 
</t>
    </r>
    <r>
      <rPr>
        <i/>
        <sz val="14"/>
        <rFont val="Calibri"/>
        <family val="2"/>
        <charset val="238"/>
        <scheme val="minor"/>
      </rPr>
      <t>(dd.mm.gggg)</t>
    </r>
  </si>
  <si>
    <r>
      <t xml:space="preserve">Postotni udio kapitala ili glasačkih prava
</t>
    </r>
    <r>
      <rPr>
        <i/>
        <sz val="14"/>
        <rFont val="Calibri"/>
        <family val="2"/>
        <charset val="238"/>
        <scheme val="minor"/>
      </rPr>
      <t>(%)</t>
    </r>
  </si>
  <si>
    <t xml:space="preserve">(funkcija, ime i prezime) </t>
  </si>
  <si>
    <t>Osoba ovlaštena za zastupanje:</t>
  </si>
  <si>
    <t>(puni naziv Prijavitelja)</t>
  </si>
  <si>
    <t>riječ o MALOM ILI SREDNJEM PODUZETNIKU</t>
  </si>
  <si>
    <t>Potpore</t>
  </si>
  <si>
    <t>koristio je</t>
  </si>
  <si>
    <t>nije koristio</t>
  </si>
  <si>
    <t>tijekom prethodne dvije fiskalne godine te tijekom tekuće fiskalne godine</t>
  </si>
  <si>
    <t>Naziv davatelja potpore</t>
  </si>
  <si>
    <t xml:space="preserve">Iznos potpore 
u HRK </t>
  </si>
  <si>
    <t>Datum dodjele 
potpore</t>
  </si>
  <si>
    <t>Da li poduzetnik ispunjava kriterije u skladu sa Stečajnim zakonom (NN 71/2015) da se nad njim provede cjelokupni stečajni postupak na zahtjev vjerovnika?</t>
  </si>
  <si>
    <t>Da li je poduzetnik primio potporu za restrukturiranje, a još je podložan planu restrukturiranja?</t>
  </si>
  <si>
    <t>Poduzetnik u poteškoćama</t>
  </si>
  <si>
    <t>Preneseni gubici u HRK</t>
  </si>
  <si>
    <t>Udio gubitka u kapitalu</t>
  </si>
  <si>
    <t>Stečaj</t>
  </si>
  <si>
    <t>Temeljem podataka unesenih u ovaj obrazac preliminarna procjena veličine Prijavitelja ukazuje da</t>
  </si>
  <si>
    <t>Veličina poduzetnika</t>
  </si>
  <si>
    <t>Broj zaposlenih</t>
  </si>
  <si>
    <t>Promet</t>
  </si>
  <si>
    <t>Aktiva/dugotrajna imovina</t>
  </si>
  <si>
    <t>Podaci iz izjave</t>
  </si>
  <si>
    <t>Ukupni status</t>
  </si>
  <si>
    <t>Da li je od Prijavitelja zatražen povrat ili je u postupku povrata državnih potpora ili potpora male vrijednosti?</t>
  </si>
  <si>
    <t>Da li je Prijavitelj primio potporu za aktivnosti povezane s izvozom u treće zemlje ili države članice EU, odnosno potporu izravno povezanu s izvezenim količinama, za uspostavu ili rad distribucijske mreže ili druge tekuće troškove povezane s izvoznom aktivnošću?</t>
  </si>
  <si>
    <t>Da li je Prijavitelj primio potporu uvjetovanu upotrebom domaćih proizvoda umjesto uvoznih?</t>
  </si>
  <si>
    <t>Da li su odgovorne osobe Prijavitelja pravomoćno osuđene za kaznena djela prijevare, korupcije, sudjelovanja u zločinačkoj organizaciji ili bilo koje druge nezakonite aktivnosti ili za kazneno djelo povezano s profesionalnom djelatnošću npr. glava XXIII. Kaznena djela protiv imovine i glava XXIV Kaznena djela protiv gospodarstva Kaznenog zakona (NN 125/2011, 144/2012, 56/2015, 61/2015?</t>
  </si>
  <si>
    <t>Država ulaganja:</t>
  </si>
  <si>
    <t>Županija ulaganja</t>
  </si>
  <si>
    <t>Grad Zagreb</t>
  </si>
  <si>
    <t>Kontinentalna Hrvatska</t>
  </si>
  <si>
    <t>Sve županije</t>
  </si>
  <si>
    <t xml:space="preserve">Zagrebačka </t>
  </si>
  <si>
    <t xml:space="preserve">Krapinsko-zagorska </t>
  </si>
  <si>
    <t xml:space="preserve">Bjelovarsko-bilogorska </t>
  </si>
  <si>
    <t xml:space="preserve">Varaždinska </t>
  </si>
  <si>
    <t xml:space="preserve">Brodsko-posavska </t>
  </si>
  <si>
    <t xml:space="preserve">Koprivničko-križevačka </t>
  </si>
  <si>
    <t xml:space="preserve">Dubrovačko-neretvanska </t>
  </si>
  <si>
    <t xml:space="preserve">Međimurska </t>
  </si>
  <si>
    <t xml:space="preserve">Istarska </t>
  </si>
  <si>
    <t xml:space="preserve">Karlovačka </t>
  </si>
  <si>
    <t xml:space="preserve">Virovitičko-podravska </t>
  </si>
  <si>
    <t xml:space="preserve">Požeško-slavonska </t>
  </si>
  <si>
    <t xml:space="preserve">Ličko-senjska </t>
  </si>
  <si>
    <t xml:space="preserve">Osječko-baranjska </t>
  </si>
  <si>
    <t xml:space="preserve">Vukovarsko-srijemska </t>
  </si>
  <si>
    <t xml:space="preserve">Sisačko-moslavačka </t>
  </si>
  <si>
    <t xml:space="preserve">Primorsko-goranska </t>
  </si>
  <si>
    <t>Jadranska Hrvatska</t>
  </si>
  <si>
    <t xml:space="preserve">Splitsko-dalmatinska </t>
  </si>
  <si>
    <t xml:space="preserve">Zadarska </t>
  </si>
  <si>
    <t xml:space="preserve">Šibensko-kninska </t>
  </si>
  <si>
    <t>Kratki opis namjene kredita:</t>
  </si>
  <si>
    <t>Kratki opis ulaganja</t>
  </si>
  <si>
    <t>Da li je Prijavitelj koristo konzultante u pripremi poslovnog plana/investicijske studije?</t>
  </si>
  <si>
    <t>Kako se Prijavitelj informirao o financijskom instrumentu ESFI krediti za rast i razvoj?</t>
  </si>
  <si>
    <t>Informiranje</t>
  </si>
  <si>
    <t xml:space="preserve">Tisak </t>
  </si>
  <si>
    <t>Radio</t>
  </si>
  <si>
    <t>Televizija</t>
  </si>
  <si>
    <t>Internet</t>
  </si>
  <si>
    <t>Informativni materijali (brošure, leci i sl.)</t>
  </si>
  <si>
    <t>Stručna literatura (bilteni, časopisi i sl.)</t>
  </si>
  <si>
    <t>Udruge (profesionalne, strukovne, interesne i sl.) putem svojih redovnih aktivnosti.</t>
  </si>
  <si>
    <t>Osobna preporuka</t>
  </si>
  <si>
    <t>Drugo</t>
  </si>
  <si>
    <t>Nepoznato</t>
  </si>
  <si>
    <t>Internetski forumi, mreže i slične platforme za razmjenu informacija i iskustava.</t>
  </si>
  <si>
    <t>Poslovna banka (financijski posrednik)</t>
  </si>
  <si>
    <t>Očekivani broj novozaposlenih</t>
  </si>
  <si>
    <t>Da li je riječ o početnom ulaganju?</t>
  </si>
  <si>
    <t>Da li je ulaganje započeto?</t>
  </si>
  <si>
    <t>Da li je Prijavitelj za ovo ulaganje dobio drugo ESIF financiranje?</t>
  </si>
  <si>
    <t>Da li je Prijavitelj za ovo ulaganje podnio zahtjev za drugo ESIF financiranje?</t>
  </si>
  <si>
    <t>Prijavitelj je suglasan da neće podnijeti zahtjev za drugo ESIF financiranje, u slučaju da mu se odobri kredit iz ovog financijskog instrumenta (ESIF kredit za rast i razvoj)?</t>
  </si>
  <si>
    <t>Opis ulaganja</t>
  </si>
  <si>
    <t>Naziv poslovnog subjekta:</t>
  </si>
  <si>
    <t>OIB:</t>
  </si>
  <si>
    <t>MB/MBO/MIBPG:</t>
  </si>
  <si>
    <t>Adresa sjedišta:</t>
  </si>
  <si>
    <t>Drugo - opisati u stupcu Napomena</t>
  </si>
  <si>
    <t>Iznos potpore 
u HRK</t>
  </si>
  <si>
    <t>Iznos potpore 
u EUR*</t>
  </si>
  <si>
    <t xml:space="preserve">državne potpore (regionalne potpore) i potpore male vrijednosti (uključujući i oslobođenja i/ili olakšice od plaćanja poreza na dobit ili dohodak koje se sukladno zakonskim propisima utvrđuju u skladu s odgovarajućim pravilima o potporama male vrijednosti). </t>
  </si>
  <si>
    <t>Regionalne potpore</t>
  </si>
  <si>
    <t>Ostale potpore</t>
  </si>
  <si>
    <t>Regionalna potpora</t>
  </si>
  <si>
    <t>Potpora male vrijednosti</t>
  </si>
  <si>
    <t>UKUPNO</t>
  </si>
  <si>
    <t>Podaci o poslovnom subjektu koji daje izjavu (povezana osoba u odnosu na Prijavitelja)</t>
  </si>
  <si>
    <t>Prijavitelj</t>
  </si>
  <si>
    <t>Napomena</t>
  </si>
  <si>
    <t>Intenzitet potpore u %
(samo za regionalne potpore)</t>
  </si>
  <si>
    <t>Iznosi u EUR</t>
  </si>
  <si>
    <t>Iznosi u HRK</t>
  </si>
  <si>
    <t>VSS/ MAG, MAG/ MAG SCI, DR</t>
  </si>
  <si>
    <t>VŠS/ BACC</t>
  </si>
  <si>
    <t>SSS, VK</t>
  </si>
  <si>
    <t>NK, PK, NSS, KV</t>
  </si>
  <si>
    <t>Datum odobrenja</t>
  </si>
  <si>
    <t>NAPOMENA</t>
  </si>
  <si>
    <t>Navesti ostale kriterije za ocjenu učinkovitosti dodijeljenih državnih potpora/potpora male vrijednosti prema ciljevima koji ovdje nisu izričito spomenuti, te pružiti opis njihovog ispunjenja</t>
  </si>
  <si>
    <t>Navesti na čemu se temelje pružena predviđanja</t>
  </si>
  <si>
    <t xml:space="preserve">Kojeg trajanja? </t>
  </si>
  <si>
    <t xml:space="preserve">U kojem opsegu? </t>
  </si>
  <si>
    <t>Koje vrste?</t>
  </si>
  <si>
    <t>Da li se mogu očekivati buduća ulaganja? (upisati DA/NE)</t>
  </si>
  <si>
    <t xml:space="preserve">U kojem opsegu? (pružiti opis) </t>
  </si>
  <si>
    <t>Koje vrste?  (pružiti opis)</t>
  </si>
  <si>
    <t>Da li će kao posljedica dodijeljene regionalne potpore u potpomognutom području doći do stvaranja nove tehnologije?    (upisati DA/NE)</t>
  </si>
  <si>
    <t>Koje vrste? (pružiti opis)</t>
  </si>
  <si>
    <t xml:space="preserve"> U kojem opsegu? (pružiti opis) </t>
  </si>
  <si>
    <t>Da li će kao posljedica dodijeljene regionalne potpore u potpomognutom području doći do transfera tehnologije?   (upisati DA/NE)</t>
  </si>
  <si>
    <t xml:space="preserve"> Pružiti opis</t>
  </si>
  <si>
    <t>Ako je odgovor DA, navesti  broj poduzetnika koji u njoj sudjeluju (brojčani upis, NE tekstualni)</t>
  </si>
  <si>
    <t>Da li će kao posljedica dodijeljene regionalne potpore u potpomognutom području doći do koncentracije gospodarskih aktivnosti? (upisati DA/NE)</t>
  </si>
  <si>
    <t>Pružiti opis promjene</t>
  </si>
  <si>
    <t>Da li će područje za koje se dodjeljuje regionalna potpora doživjeti temeljnu promjenu sveukupnog proizvodnog procesa postojeće poslovne djelatnosti?  (upisati DA/NE)</t>
  </si>
  <si>
    <t>Navesti i opisati nove proizvode ili druge oblike proširenja raznolikosti proizvodnje</t>
  </si>
  <si>
    <t>Da li će područje za koje se dodjeljuje regionalna potpora doživjeti širenje raznolikosti proizvodnje poslovne djelatnosti u smislu novih, dodatnih proizvoda?   (upisati DA/NE)</t>
  </si>
  <si>
    <t>Pružiti jasan prikaz stanja s usporedbom stanja prije i poslije dodjele regionalne potpore</t>
  </si>
  <si>
    <t>U kojem opsegu?</t>
  </si>
  <si>
    <t>Da li će u području za koje se dodjeljuje regionalna potpora biti proširene već postojeće poslovne djelatnosti? (upisati DA/NE)</t>
  </si>
  <si>
    <t>Da li će u području za koje se dodjeljuje regionalna potpora biti osnovane nove poslovne djelatnosti? (upisati DA/NE)</t>
  </si>
  <si>
    <t>Ukupan broj osoba koje su uspješno završile stručno usavršavanje (prema dodijeljenim certifikatima ili sličnim pokazateljima)                                                                                                                                                                                                                                                                   (brojčani upis, NE tekstualni)</t>
  </si>
  <si>
    <t>Ukupan broj osoba u programima stručnog usavršavanja koje organizira korisnik regionalne potpore (brojčani upis, NE tekstualni)</t>
  </si>
  <si>
    <t>Broj novostvorenih neizravnih radnih mjesta (ne kod samog korisnika regionalne potpore, već u lokalnoj mreži (pod)dobavljača i ostalih poslovnih suradnika)
(brojčani upis, NE tekstualni)</t>
  </si>
  <si>
    <t>Struktura novozaposlenih po stručnoj spremi (brojčani upis, NE tekstualni)</t>
  </si>
  <si>
    <t>Broj novozaposlenih na određeno (brojčani upis, NE tekstualni)</t>
  </si>
  <si>
    <t>Broj novozaposlenih na neodređeno (brojčani upis, NE tekstualni)</t>
  </si>
  <si>
    <t>Broj novozaposlenih  (brojčani upis, NE tekstualni)</t>
  </si>
  <si>
    <t>Novoosnovani mali poduzetnik  (upisati DA/NE)</t>
  </si>
  <si>
    <t>Krajnji korisnik</t>
  </si>
  <si>
    <t>Red. br.</t>
  </si>
  <si>
    <t>2.1.13.</t>
  </si>
  <si>
    <t>2.1.12.</t>
  </si>
  <si>
    <t>2.1.11.</t>
  </si>
  <si>
    <t>2.1.10.</t>
  </si>
  <si>
    <t>2.1.9.</t>
  </si>
  <si>
    <t>2.1.8.</t>
  </si>
  <si>
    <t>1.1.7.</t>
  </si>
  <si>
    <t>2.1.7.</t>
  </si>
  <si>
    <t>2.1.6.</t>
  </si>
  <si>
    <t>2.1.5.</t>
  </si>
  <si>
    <t>2.1.4.</t>
  </si>
  <si>
    <t>2.1.3.</t>
  </si>
  <si>
    <t>2.1.2.</t>
  </si>
  <si>
    <t>2.1.1.</t>
  </si>
  <si>
    <t>Dodati padajući izbornik</t>
  </si>
  <si>
    <t>2.1. REGIONALNE POTPORE</t>
  </si>
  <si>
    <t>Obrazac 4 - Analiza učinkovitosti po kategorijama državnih potpora</t>
  </si>
  <si>
    <t>Obrazac 2 - Izjava o veličini poduzetnika</t>
  </si>
  <si>
    <r>
      <t xml:space="preserve">Obrazac 3 - Izjava o državnim potporama i potporama male vrijednosti za povezane osobe 
</t>
    </r>
    <r>
      <rPr>
        <i/>
        <sz val="16"/>
        <color theme="1"/>
        <rFont val="Calibri"/>
        <family val="2"/>
        <charset val="238"/>
        <scheme val="minor"/>
      </rPr>
      <t>(za svaku povezanu osobu potrebno je dostaviti posebnu Izjavu)</t>
    </r>
  </si>
  <si>
    <t>Iznos prihvatljivih troškova ulaganja u HRK</t>
  </si>
  <si>
    <t>Tablica 4. kupno dodijeljene potpore poslovnom subjektu:</t>
  </si>
  <si>
    <t>Napomena: za svakog poslovnog subjekta koji je u odnosu na prijavitelja povezana osoba potrebno je popuniti Izjavu o državnim potporama i potporama male vrijednosti za povezane osobe (Obrazac 3 ovog dokumenta). Ukupnu vrijednost potpora  (Tablica 4. iz svake Izjave o državnim potporama i potporama male vrijednosti za povezane osobe) za povezane osobe je potrebno unijeti u nižu tablicu, na način da se unose sumarne vrijednosti svih povezanih osoba (ne uključujući prijavitelja)</t>
  </si>
  <si>
    <t>1.</t>
  </si>
  <si>
    <t>2.</t>
  </si>
  <si>
    <t>3.</t>
  </si>
  <si>
    <t>4.</t>
  </si>
  <si>
    <t>5.</t>
  </si>
  <si>
    <t>6.</t>
  </si>
  <si>
    <t>a)</t>
  </si>
  <si>
    <t>b)</t>
  </si>
  <si>
    <t>c)</t>
  </si>
  <si>
    <t>d)</t>
  </si>
  <si>
    <t>e)</t>
  </si>
  <si>
    <t>f)</t>
  </si>
  <si>
    <t>7.</t>
  </si>
  <si>
    <t>Da li je Prijavitelj primio novo dužničko financiranje za ovu investiciju (npr. kredit ili garanciju)  kojom se ne poštuju pravila kumulacije iz relevantnih propisa o potporama  (Uredbe o potporama male vrijednosti i Uredbe o općem skupnom izuzeću - GBER)?</t>
  </si>
  <si>
    <t>8.</t>
  </si>
  <si>
    <t>9.</t>
  </si>
  <si>
    <t>10.</t>
  </si>
  <si>
    <t>11.</t>
  </si>
  <si>
    <t>12.</t>
  </si>
  <si>
    <t>13.</t>
  </si>
  <si>
    <t>14.</t>
  </si>
  <si>
    <t>15.</t>
  </si>
  <si>
    <t>16.</t>
  </si>
  <si>
    <t>17.</t>
  </si>
  <si>
    <t>18.</t>
  </si>
  <si>
    <t>19.</t>
  </si>
  <si>
    <t>20.</t>
  </si>
  <si>
    <t>21.</t>
  </si>
  <si>
    <t>22.</t>
  </si>
  <si>
    <r>
      <t xml:space="preserve">Datum zadnjeg odobrenog računovodstvenog razdoblja 
</t>
    </r>
    <r>
      <rPr>
        <i/>
        <sz val="14"/>
        <color theme="1"/>
        <rFont val="Calibri"/>
        <family val="2"/>
        <charset val="238"/>
        <scheme val="minor"/>
      </rPr>
      <t>(dd.mm.gggg)</t>
    </r>
  </si>
  <si>
    <t xml:space="preserve">U izjavi o veličini Prijavitelj navodi podatke iz posljednjih službenih godišnjih financijskih izvještaja (GFI) ili ekvivalentnih podataka za obveznike poreza na dohodak (obrtnici, samostalna djelatnost, itd.) iz obveznih evidencija propisanih Zakonom i Pravilnikom o porezu na dohodak. </t>
  </si>
  <si>
    <t>Izvori podataka za popunjavanje izjave o veličini poduzetnika:</t>
  </si>
  <si>
    <t>Podatak</t>
  </si>
  <si>
    <t>Evidencija propisanih Zakonom i Pravilnikom o porezu na dohodak</t>
  </si>
  <si>
    <t>Broj zaposlenih prema satima rada</t>
  </si>
  <si>
    <t xml:space="preserve">polje C58, Referentna stranica </t>
  </si>
  <si>
    <t>V. Dodatak Pregledu primitaka i izdataka (Obrazac P-PPI, kolona 1)</t>
  </si>
  <si>
    <t>AOP 177 Račun dobiti i gubitka</t>
  </si>
  <si>
    <t>Knjiga primitaka i izdataka (Obrazac KPI, zbroj kolona 9)</t>
  </si>
  <si>
    <t>Ukupna aktiva</t>
  </si>
  <si>
    <t>AOP 065 Bilanca</t>
  </si>
  <si>
    <t>Popis dugotrajne imovine (Obrazac DI, zbroj kolona 9)</t>
  </si>
  <si>
    <t>Relevantni GFI</t>
  </si>
  <si>
    <t>Završetkom poslovne godine</t>
  </si>
  <si>
    <t xml:space="preserve">GFI 
(GFI-POD
 excel v 3.0.3)
</t>
  </si>
  <si>
    <t xml:space="preserve">Datum zadnjeg odobrenog računovodstvenog razdoblja </t>
  </si>
  <si>
    <t>Ukupni godišnji prihod</t>
  </si>
  <si>
    <r>
      <t xml:space="preserve">Ukupni godišnji prihod 
</t>
    </r>
    <r>
      <rPr>
        <i/>
        <sz val="14"/>
        <color theme="1"/>
        <rFont val="Calibri"/>
        <family val="2"/>
        <charset val="238"/>
        <scheme val="minor"/>
      </rPr>
      <t>(HRK)</t>
    </r>
  </si>
  <si>
    <r>
      <t xml:space="preserve">Ukupna aktiva 
</t>
    </r>
    <r>
      <rPr>
        <i/>
        <sz val="14"/>
        <color theme="1"/>
        <rFont val="Calibri"/>
        <family val="2"/>
        <charset val="238"/>
        <scheme val="minor"/>
      </rPr>
      <t>(HRK)</t>
    </r>
  </si>
  <si>
    <t>UKUPNO (HRK):</t>
  </si>
  <si>
    <r>
      <t xml:space="preserve">Naziv poslovnog subjekta koje je </t>
    </r>
    <r>
      <rPr>
        <b/>
        <u/>
        <sz val="14"/>
        <rFont val="Calibri"/>
        <family val="2"/>
        <charset val="238"/>
        <scheme val="minor"/>
      </rPr>
      <t>u partnerskom odnosu</t>
    </r>
    <r>
      <rPr>
        <b/>
        <sz val="14"/>
        <rFont val="Calibri"/>
        <family val="2"/>
        <charset val="238"/>
        <scheme val="minor"/>
      </rPr>
      <t xml:space="preserve"> s Prijaviteljem 
</t>
    </r>
    <r>
      <rPr>
        <sz val="14"/>
        <rFont val="Calibri"/>
        <family val="2"/>
        <charset val="238"/>
        <scheme val="minor"/>
      </rPr>
      <t>(uzlazno ili silazno)</t>
    </r>
  </si>
  <si>
    <t>Da li je poslovni subjekt iz stupca B povezana osoba s nekim drugim poslovnim subjektom osim Prijavitelja?</t>
  </si>
  <si>
    <t>Da li se provodi puna konsolidacija između Prijavitelja i povezanog poslovnog subjekta?</t>
  </si>
  <si>
    <t>2. Povezana poduzeća</t>
  </si>
  <si>
    <t>2.1. Poslovni subjekti povezani s Prijaviteljem</t>
  </si>
  <si>
    <r>
      <t>Naziv poslovnog subjekta koje</t>
    </r>
    <r>
      <rPr>
        <b/>
        <u/>
        <sz val="14"/>
        <rFont val="Calibri"/>
        <family val="2"/>
        <charset val="238"/>
        <scheme val="minor"/>
      </rPr>
      <t xml:space="preserve"> je povezan</t>
    </r>
    <r>
      <rPr>
        <b/>
        <sz val="14"/>
        <rFont val="Calibri"/>
        <family val="2"/>
        <charset val="238"/>
        <scheme val="minor"/>
      </rPr>
      <t xml:space="preserve"> s Prijaviteljem 
(uzlazno ili silazno)   </t>
    </r>
  </si>
  <si>
    <r>
      <t xml:space="preserve">Postotni udio kapitala ili glasačkih prava u poduzeću iz stupca  D
</t>
    </r>
    <r>
      <rPr>
        <i/>
        <sz val="14"/>
        <rFont val="Calibri"/>
        <family val="2"/>
        <charset val="238"/>
        <scheme val="minor"/>
      </rPr>
      <t>(%)</t>
    </r>
  </si>
  <si>
    <r>
      <t xml:space="preserve">OIB </t>
    </r>
    <r>
      <rPr>
        <i/>
        <sz val="14"/>
        <rFont val="Calibri"/>
        <family val="2"/>
        <charset val="238"/>
        <scheme val="minor"/>
      </rPr>
      <t>(fizičke osobe)</t>
    </r>
  </si>
  <si>
    <r>
      <t xml:space="preserve">Naziv osobe u povezanom odnosu s Prijaviteljem 
</t>
    </r>
    <r>
      <rPr>
        <i/>
        <sz val="14"/>
        <rFont val="Calibri"/>
        <family val="2"/>
        <charset val="238"/>
        <scheme val="minor"/>
      </rPr>
      <t xml:space="preserve">(uzlazno ili silazno) </t>
    </r>
  </si>
  <si>
    <t>2.2. Povezanost putem fizičkih osoba</t>
  </si>
  <si>
    <t>1. Podaci o Prijavitelju</t>
  </si>
  <si>
    <t>Tablica 1</t>
  </si>
  <si>
    <t>Tablica 2.1.</t>
  </si>
  <si>
    <t>Tablica 2.2.</t>
  </si>
  <si>
    <t>Tablica 3.</t>
  </si>
  <si>
    <r>
      <t xml:space="preserve">POVEZANI POSLOVNI SUBJEKTI </t>
    </r>
    <r>
      <rPr>
        <i/>
        <sz val="14"/>
        <rFont val="Calibri"/>
        <family val="2"/>
        <charset val="238"/>
        <scheme val="minor"/>
      </rPr>
      <t>(UKUPNO iz Tablice 2.1.)</t>
    </r>
  </si>
  <si>
    <r>
      <t xml:space="preserve">POVEZANOST PUTEM FIZIČKIH OSOBA </t>
    </r>
    <r>
      <rPr>
        <i/>
        <sz val="14"/>
        <rFont val="Calibri"/>
        <family val="2"/>
        <charset val="238"/>
        <scheme val="minor"/>
      </rPr>
      <t>(UKUPNO iz Tablice 2.2.)</t>
    </r>
  </si>
  <si>
    <t>3. Partnerski poslovni subjekti</t>
  </si>
  <si>
    <r>
      <t xml:space="preserve">PARTNERSKI POSLOVNI SUBJEKTI </t>
    </r>
    <r>
      <rPr>
        <i/>
        <sz val="14"/>
        <rFont val="Calibri"/>
        <family val="2"/>
        <charset val="238"/>
        <scheme val="minor"/>
      </rPr>
      <t>(UKUPNO iz Tablice 3.)</t>
    </r>
  </si>
  <si>
    <r>
      <t xml:space="preserve">PODUZEĆE prijavitelja </t>
    </r>
    <r>
      <rPr>
        <i/>
        <sz val="14"/>
        <rFont val="Calibri"/>
        <family val="2"/>
        <charset val="238"/>
        <scheme val="minor"/>
      </rPr>
      <t>(podaci iz Tablice 1.)</t>
    </r>
  </si>
  <si>
    <t>Ukupni godišnji prihod 
(HRK)</t>
  </si>
  <si>
    <t>Ukupna aktiva 
(HRK)</t>
  </si>
  <si>
    <t>DODATNA PITANJA:</t>
  </si>
  <si>
    <t>1. Prijaviteljem, izravno ili neizravno, zajedno ili samostalno, upravlja jedno ili više tijela javne vlasti s 25 % ili više kapitala ili glasačkih prava</t>
  </si>
  <si>
    <t>1. Da li je neki od poslovnih subjekata navedenih u stupcu B tablice 2.1. povezan s još nekim poslovnim subjektom osim Prijaviteljem (tj. posjeduje više od 25,01 % udjela u kapitalu ili glasačkim pravima u drugom poslovnom subjektu)?</t>
  </si>
  <si>
    <t>1. Financijska izvješća, odnosno druga relevantna izvješća kojim se dokazuje broj zaposlenih, ukupni godišnji prihod i ukupna aktiva svakog poslovnog subjekta koji je izravno ili neizravno povezan s Prijaviteljem</t>
  </si>
  <si>
    <t>Broj novozaposlenih na neodređeno</t>
  </si>
  <si>
    <t xml:space="preserve">Broj novozaposlenih na određeno </t>
  </si>
  <si>
    <t xml:space="preserve">Struktura novozaposlenih po stručnoj spremi </t>
  </si>
  <si>
    <t>Broj novostvorenih neizravnih radnih mjesta (ne kod samog korisnika regionalne potpore, već u lokalnoj mreži (pod)dobavljača i ostalih poslovnih suradnika)</t>
  </si>
  <si>
    <t xml:space="preserve">Ukupan broj osoba koje su uspješno završile stručno usavršavanje (prema dodijeljenim certifikatima ili sličnim pokazateljima)     </t>
  </si>
  <si>
    <t>Da li će u području za koje se dodjeljuje regionalna potpora biti proširene već postojeće poslovne djelatnosti?</t>
  </si>
  <si>
    <t>Da li će područje za koje se dodjeljuje regionalna potpora doživjeti širenje raznolikosti proizvodnje poslovne djelatnosti u smislu novih, dodatnih proizvoda?</t>
  </si>
  <si>
    <t xml:space="preserve">Da li će područje za koje se dodjeljuje regionalna potpora doživjeti temeljnu promjenu sveukupnog proizvodnog procesa postojeće poslovne djelatnosti?  </t>
  </si>
  <si>
    <t xml:space="preserve">Da li će kao posljedica dodijeljene regionalne potpore u potpomognutom području doći do koncentracije gospodarskih aktivnosti? </t>
  </si>
  <si>
    <t>Pružiti opis</t>
  </si>
  <si>
    <t>Da li će kao posljedica dodijeljene regionalne potpore u potpomognutom području doći do transfera tehnologije?</t>
  </si>
  <si>
    <t>U kojem opsegu? (pružiti opis)</t>
  </si>
  <si>
    <t xml:space="preserve">Da li će kao posljedica dodijeljene regionalne potpore u potpomognutom području doći do stvaranja nove tehnologije? </t>
  </si>
  <si>
    <t>Da li se mogu očekivati buduća ulaganja?</t>
  </si>
  <si>
    <t>Struktura novozaposlenih</t>
  </si>
  <si>
    <t>Poslovni subjekt je SPV/DPN:</t>
  </si>
  <si>
    <t>Da li poduzetnik provodi cjelokupni stečanji ili predstečajni postupak?</t>
  </si>
  <si>
    <t>Da li je Prijavitelj 2 (dvije) godine prije podnošenja zahtjeva za potporu proveo premještanje u objekt u kojem će se odvijati početno ulaganje (investicija) za koje se traži potpora?</t>
  </si>
  <si>
    <t>Poček</t>
  </si>
  <si>
    <t>Rok otplate kredita, uključujući poček (u mjesecima)</t>
  </si>
  <si>
    <t>Poček i rok otplate</t>
  </si>
  <si>
    <t>Rok otplate kredita bez počeka (u mjesecima)</t>
  </si>
  <si>
    <t>Da li Prijavitelj ovu investiciju financira drugim kreditom/leasingom/garancijom?</t>
  </si>
  <si>
    <t>Da li drugo financiranje sadrži državne potpore ili potpore male vrijednosti?</t>
  </si>
  <si>
    <t>Da li su zadovoljeni maksimalni intenziteti i iznosi prema relevantnoj regulativi?</t>
  </si>
  <si>
    <t xml:space="preserve">NE </t>
  </si>
  <si>
    <t>NIJE PRIMJENJIVO</t>
  </si>
  <si>
    <t>Drugo ESIF financiranje:</t>
  </si>
  <si>
    <t xml:space="preserve">Da li je potpora već dodijeljena ili je zatražena (podnesen zahtjev/prijava)? </t>
  </si>
  <si>
    <t>POTPORE</t>
  </si>
  <si>
    <t>DODIJELJENA</t>
  </si>
  <si>
    <t>ZATRAŽENA</t>
  </si>
  <si>
    <r>
      <t>Legenda</t>
    </r>
    <r>
      <rPr>
        <sz val="8"/>
        <rFont val="Arial"/>
        <family val="2"/>
        <charset val="238"/>
      </rPr>
      <t xml:space="preserve">
</t>
    </r>
    <r>
      <rPr>
        <sz val="9"/>
        <rFont val="Arial"/>
        <family val="2"/>
      </rPr>
      <t xml:space="preserve">0=prihvatljiva; 1=osjetljiva, provjeriti detalje 2=neprihvatljiva
</t>
    </r>
  </si>
  <si>
    <t>Profesionalni konzultanti</t>
  </si>
  <si>
    <t>Dugotrajna materijalna imovina</t>
  </si>
  <si>
    <t>23.</t>
  </si>
  <si>
    <t>24.</t>
  </si>
  <si>
    <t>25.</t>
  </si>
  <si>
    <t>26.</t>
  </si>
  <si>
    <t>27.</t>
  </si>
  <si>
    <t>28.</t>
  </si>
  <si>
    <t>29.</t>
  </si>
  <si>
    <t xml:space="preserve">1. </t>
  </si>
  <si>
    <t>Investicijska studija/poslovni plan</t>
  </si>
  <si>
    <t>Posljednja tri službena godišnja financijska izvještaja (GFI), a za obveznike poreza na dohodak (obrtnici, samostalna djelatnost, itd.) obvezne evidencije propisane Zakonom i Pravilnikom o porezu na dohodak</t>
  </si>
  <si>
    <t>Popis popratne dokumentacije koju Prijavitelj dostavlja uz
 Zahtjev za ESIF Kredit za rast i razvoj</t>
  </si>
  <si>
    <t>Izvod iz sudskog registra</t>
  </si>
  <si>
    <t>Ostala dokumentacija koju poslovna banka (financijski posrednik) može tražiti, odnosno koja je potrebna kako bi se utvrdila prihvatljivost Prijavitelja i investicije za financiranje putem ESIF Kredita za rast i razvoj</t>
  </si>
  <si>
    <t>Indikativna prihvatljivost</t>
  </si>
  <si>
    <t>Da li je Prijavitelj osnovan na državnim područjima čije nadležnosti ne surađuju s EU u vezi s primjenom međunarodno dogovorenih poreznih standarda ili u svojoj poreznoj praksi ne poštuju načela Preporuke EK od 6. prosinca 2012. o mjerama kojima je cilj poticati treće zemlje na primjenu minimalnih standarda dobrog upravljanja u poreznim pitanjima (C(2012)8805)?</t>
  </si>
  <si>
    <t>Da li Prijavitelj posluje s entitetima iz država čije pravosuđe ne surađuje s EU s obzirom na primjenu međunarodno dogovorenih poreznih standarda Organizacije za ekonomsku suradnju i razvoj (OECD) i njenim forumom o transparentnosti i razmjeni podataka u porezne svrhe?</t>
  </si>
  <si>
    <t>Ukupno ESIF Kredit za rast i razvoj i vlastito češće u skladu s točkom 3.4. Programa kreditiranja (EUR):</t>
  </si>
  <si>
    <t>Dugotrajna materijalna i nematerijalna imovina</t>
  </si>
  <si>
    <t>Dugotrajna materijalna i nematerijalna imovina i obrtna sredstva</t>
  </si>
  <si>
    <t>Vrsta potpore</t>
  </si>
  <si>
    <t>Obrazac 1b - Izjava o državnim potporama i potporama male vrijednosti za Prijavitelja</t>
  </si>
  <si>
    <t>Obrazac 1a - Zahtjev za ESIF kredit za rast i razvoj</t>
  </si>
  <si>
    <t>Iznos dodijeljenih potpora Prijavitelju</t>
  </si>
  <si>
    <t xml:space="preserve">Ukupni prihvatljivi troškovi ulaganja za koje su dodijeljenje potpore </t>
  </si>
  <si>
    <t xml:space="preserve">državne potpore i/ili potpore male vrijednosti (uključujući i oslobođenja i/ili olakšice od plaćanja poreza na dobit ili dohodak koje se sukladno zakonskim propisima utvrđuju u skladu s odgovarajućim pravilima o državnim potporama i potporama male vrijednosti). </t>
  </si>
  <si>
    <t>Uputa za popunjavanje Obrasca 2 - Izjava o veličini poduzetnika</t>
  </si>
  <si>
    <t>Podaci o Prijavitelju</t>
  </si>
  <si>
    <t>Prihvatljivost osnovne djelatnosti i djelatnosti ulaganja za ESIF kredit</t>
  </si>
  <si>
    <t>Prihvatljivost po Programu</t>
  </si>
  <si>
    <t xml:space="preserve">0=prihvatljivo; 1=neprihvatljivo; 2=ograničeno </t>
  </si>
  <si>
    <t>Osnovna</t>
  </si>
  <si>
    <t xml:space="preserve">Osnovna djelatnost </t>
  </si>
  <si>
    <t xml:space="preserve">Djelatnost ulaganja </t>
  </si>
  <si>
    <t>A 01.00 - 010000</t>
  </si>
  <si>
    <t>A 01.10 - 011000</t>
  </si>
  <si>
    <t>A 01.11 - 011100</t>
  </si>
  <si>
    <t>A 01.12 - 011200</t>
  </si>
  <si>
    <t>A 01.13 - 011300</t>
  </si>
  <si>
    <t>A 01.14 - 011400</t>
  </si>
  <si>
    <t>A 01.15 - 011500</t>
  </si>
  <si>
    <t>A 01.16 - 011600</t>
  </si>
  <si>
    <t>A 01.19 - 011900</t>
  </si>
  <si>
    <t>A 01.20 - 012000</t>
  </si>
  <si>
    <t>A 01.21 - 012100</t>
  </si>
  <si>
    <t>A 01.22 - 012200</t>
  </si>
  <si>
    <t>A 01.23 - 012300</t>
  </si>
  <si>
    <t>A 01.24 - 012400</t>
  </si>
  <si>
    <t>A 01.25 - 012500</t>
  </si>
  <si>
    <t>A 01.26 - 012600</t>
  </si>
  <si>
    <t>A 01.27 - 012700</t>
  </si>
  <si>
    <t>A 01.28 - 012800</t>
  </si>
  <si>
    <t>A 01.29 - 012900</t>
  </si>
  <si>
    <t>A 01.30 - 013000</t>
  </si>
  <si>
    <t>A 01.40 - 014000</t>
  </si>
  <si>
    <t>A 01.41 - 014100</t>
  </si>
  <si>
    <t>A 01.42 - 014200</t>
  </si>
  <si>
    <t>A 01.43 - 014300</t>
  </si>
  <si>
    <t>A 01.44 - 014400</t>
  </si>
  <si>
    <t>A 01.45 - 014500</t>
  </si>
  <si>
    <t>A 01.46 - 014600</t>
  </si>
  <si>
    <t>A 01.47 - 014700</t>
  </si>
  <si>
    <t>A 01.49 - 014900</t>
  </si>
  <si>
    <t>A 01.50 - 015000</t>
  </si>
  <si>
    <t>A 01.60 - 016000</t>
  </si>
  <si>
    <t>Pomoćne djelatnosti u poljoprivredi i djelatnosti koje se obavljaju nakon žetve usjeva</t>
  </si>
  <si>
    <t>A 01.61 - 016100</t>
  </si>
  <si>
    <t>A 01.61 - 016110</t>
  </si>
  <si>
    <t>A 01.61 - 016120</t>
  </si>
  <si>
    <t>A 01.61 - 016130</t>
  </si>
  <si>
    <t>A 01.61 - 016140</t>
  </si>
  <si>
    <t>A 01.61 - 016150</t>
  </si>
  <si>
    <t>A 01.62 - 016200</t>
  </si>
  <si>
    <t>A 01.63 - 016300</t>
  </si>
  <si>
    <t>A 01.64 - 016400</t>
  </si>
  <si>
    <t>A 01.70 - 017000</t>
  </si>
  <si>
    <t>A 02.00 - 020000</t>
  </si>
  <si>
    <t>A 02.10 - 021000</t>
  </si>
  <si>
    <t>A 02.20 - 022000</t>
  </si>
  <si>
    <t>A 02.30 - 023000</t>
  </si>
  <si>
    <t>A 02.40 - 024000</t>
  </si>
  <si>
    <t>A 03.00 - 030000</t>
  </si>
  <si>
    <t>A 03.10 - 031000</t>
  </si>
  <si>
    <t>A 03.11 - 031100</t>
  </si>
  <si>
    <t>A 03.12 - 031200</t>
  </si>
  <si>
    <t>A 03.20 - 032000</t>
  </si>
  <si>
    <t>A 03.21 - 032100</t>
  </si>
  <si>
    <t>A 03.22 - 032200</t>
  </si>
  <si>
    <t>B 05.00 - 050000</t>
  </si>
  <si>
    <t>B 05.10 - 051000</t>
  </si>
  <si>
    <t>B 05.20 - 052000</t>
  </si>
  <si>
    <t>B 06.00 - 060000</t>
  </si>
  <si>
    <t>B 06.10 - 061000</t>
  </si>
  <si>
    <t>B 06.20 - 062000</t>
  </si>
  <si>
    <t>B 06.20 - 062010</t>
  </si>
  <si>
    <t>B 06.20 - 062030</t>
  </si>
  <si>
    <t>B 06.30 - 063000</t>
  </si>
  <si>
    <t>B 07.00 - 070000</t>
  </si>
  <si>
    <t>B 07.10 - 071000</t>
  </si>
  <si>
    <t>B 07.20 - 072000</t>
  </si>
  <si>
    <t>B 07.21 - 072100</t>
  </si>
  <si>
    <t>B 07.29 - 072900</t>
  </si>
  <si>
    <t>B 08.00 - 080000</t>
  </si>
  <si>
    <t>B 08.10 - 081000</t>
  </si>
  <si>
    <t>B 08.11 - 081100</t>
  </si>
  <si>
    <t>B 08.12 - 081200</t>
  </si>
  <si>
    <t>B 08.90 - 089000</t>
  </si>
  <si>
    <t>B 08.91 - 089100</t>
  </si>
  <si>
    <t>B 08.92 - 089200</t>
  </si>
  <si>
    <t>B 08.93 - 089300</t>
  </si>
  <si>
    <t>B 08.99 - 089900</t>
  </si>
  <si>
    <t>B 09.00 - 090000</t>
  </si>
  <si>
    <t>B 09.10 - 091000</t>
  </si>
  <si>
    <t>B 09.90 - 099000</t>
  </si>
  <si>
    <t>C 10.00 - 100000</t>
  </si>
  <si>
    <t>C 10.10 - 101000</t>
  </si>
  <si>
    <t>C 10.11 - 101100</t>
  </si>
  <si>
    <t>C 10.12 - 101200</t>
  </si>
  <si>
    <t>C 10.13 - 101300</t>
  </si>
  <si>
    <t>C 10.20 - 102000</t>
  </si>
  <si>
    <t>C 10.30 - 103000</t>
  </si>
  <si>
    <t>C 10.31 - 103100</t>
  </si>
  <si>
    <t>C 10.32 - 103200</t>
  </si>
  <si>
    <t>C 10.39 - 103900</t>
  </si>
  <si>
    <t>C 10.40 - 104000</t>
  </si>
  <si>
    <t>C 10.41 - 104100</t>
  </si>
  <si>
    <t>C 10.42 - 104200</t>
  </si>
  <si>
    <t>C 10.50 - 105000</t>
  </si>
  <si>
    <t>C 10.51 - 105100</t>
  </si>
  <si>
    <t>C 10.52 - 105200</t>
  </si>
  <si>
    <t>C 10.60 - 106000</t>
  </si>
  <si>
    <t>C 10.61 - 106100</t>
  </si>
  <si>
    <t>C 10.62 - 106200</t>
  </si>
  <si>
    <t>C 10.70 - 107000</t>
  </si>
  <si>
    <t>C 10.71 - 107100</t>
  </si>
  <si>
    <t>C 10.72 - 107200</t>
  </si>
  <si>
    <t>C 10.73 - 107300</t>
  </si>
  <si>
    <t>C 10.80 - 108000</t>
  </si>
  <si>
    <t>C 10.81 - 108100</t>
  </si>
  <si>
    <t>C 10.82 - 108200</t>
  </si>
  <si>
    <t>C 10.83 - 108300</t>
  </si>
  <si>
    <t>C 10.84 - 108400</t>
  </si>
  <si>
    <t>C 10.85 - 108500</t>
  </si>
  <si>
    <t>C 10.86 - 108600</t>
  </si>
  <si>
    <t>C 10.89 - 108900</t>
  </si>
  <si>
    <t>C 10.90 - 109000</t>
  </si>
  <si>
    <t>C 10.91 - 109100</t>
  </si>
  <si>
    <t>C 10.92 - 109200</t>
  </si>
  <si>
    <t>C 11.00 - 110000</t>
  </si>
  <si>
    <t>C 11.01 - 110100</t>
  </si>
  <si>
    <t>C 11.02 - 110200</t>
  </si>
  <si>
    <t>C 11.03 - 110300</t>
  </si>
  <si>
    <t>C 11.04 - 110400</t>
  </si>
  <si>
    <t>C 11.05 - 110500</t>
  </si>
  <si>
    <t>C 11.06 - 110600</t>
  </si>
  <si>
    <t>C 11.07 - 110700</t>
  </si>
  <si>
    <t>C 12.00 - 120000</t>
  </si>
  <si>
    <t>C 13.00 - 130000</t>
  </si>
  <si>
    <t>C 13.10 - 131000</t>
  </si>
  <si>
    <t>C 13.20 - 132000</t>
  </si>
  <si>
    <t>C 13.30 - 133000</t>
  </si>
  <si>
    <t>C 13.90 - 139000</t>
  </si>
  <si>
    <t>C 13.91 - 139100</t>
  </si>
  <si>
    <t>C 13.92 - 139200</t>
  </si>
  <si>
    <t>C 13.93 - 139300</t>
  </si>
  <si>
    <t>C 13.94 - 139400</t>
  </si>
  <si>
    <t>C 13.95 - 139500</t>
  </si>
  <si>
    <t>C 13.96 - 139600</t>
  </si>
  <si>
    <t>C 13.99 - 139900</t>
  </si>
  <si>
    <t>C 14.00 - 140000</t>
  </si>
  <si>
    <t>C 14.10 - 141000</t>
  </si>
  <si>
    <t>C 14.11 - 141100</t>
  </si>
  <si>
    <t>C 14.12 - 141200</t>
  </si>
  <si>
    <t>C 14.13 - 141300</t>
  </si>
  <si>
    <t>C 14.14 - 141400</t>
  </si>
  <si>
    <t>C 14.19 - 141900</t>
  </si>
  <si>
    <t>C 14.20 - 142000</t>
  </si>
  <si>
    <t>C 14.30 - 143000</t>
  </si>
  <si>
    <t>C 14.31 - 143100</t>
  </si>
  <si>
    <t>C 14.39 - 143900</t>
  </si>
  <si>
    <t>C 15.00 - 150000</t>
  </si>
  <si>
    <t>C 15.10 - 151000</t>
  </si>
  <si>
    <t>C 15.11 - 151100</t>
  </si>
  <si>
    <t>C 15.12 - 151200</t>
  </si>
  <si>
    <t>C 15.20 - 152000</t>
  </si>
  <si>
    <t>C 16.00 - 160000</t>
  </si>
  <si>
    <t>C 16.10 - 161000</t>
  </si>
  <si>
    <t>C 16.20 - 162000</t>
  </si>
  <si>
    <t>C 16.21 - 162100</t>
  </si>
  <si>
    <t>C 16.22 - 162200</t>
  </si>
  <si>
    <t>C 16.23 - 162300</t>
  </si>
  <si>
    <t>C 16.24 - 162400</t>
  </si>
  <si>
    <t>C 16.29 - 162900</t>
  </si>
  <si>
    <t>C 17.00 - 170000</t>
  </si>
  <si>
    <t>C 17.10 - 171000</t>
  </si>
  <si>
    <t>C 17.11 - 171100</t>
  </si>
  <si>
    <t>C 17.12 - 171200</t>
  </si>
  <si>
    <t>C 17.20 - 172000</t>
  </si>
  <si>
    <t>C 17.21 - 172100</t>
  </si>
  <si>
    <t>C 17.22 - 172200</t>
  </si>
  <si>
    <t>C 17.23 - 172300</t>
  </si>
  <si>
    <t>C 17.24 - 172400</t>
  </si>
  <si>
    <t>C 17.29 - 172900</t>
  </si>
  <si>
    <t>C 18.00 - 180000</t>
  </si>
  <si>
    <t>C 18.10 - 181000</t>
  </si>
  <si>
    <t>C 18.11 - 181100</t>
  </si>
  <si>
    <t>C 18.12 - 181200</t>
  </si>
  <si>
    <t>C 18.13 - 181300</t>
  </si>
  <si>
    <t>C 18.14 - 181400</t>
  </si>
  <si>
    <t>C 18.20 - 182000</t>
  </si>
  <si>
    <t>C 19.00 - 190000</t>
  </si>
  <si>
    <t>C 19.10 - 191000</t>
  </si>
  <si>
    <t>C 19.20 - 192000</t>
  </si>
  <si>
    <t>C 20.00 - 200000</t>
  </si>
  <si>
    <t>C 20.10 - 201000</t>
  </si>
  <si>
    <t>C 20.11 - 201100</t>
  </si>
  <si>
    <t>C 20.12 - 201200</t>
  </si>
  <si>
    <t>C 20.13 - 201300</t>
  </si>
  <si>
    <t>C 20.14 - 201400</t>
  </si>
  <si>
    <t>C 20.15 - 201500</t>
  </si>
  <si>
    <t>C 20.16 - 201600</t>
  </si>
  <si>
    <t>C 20.17 - 201700</t>
  </si>
  <si>
    <t>C 20.20 - 202000</t>
  </si>
  <si>
    <t>C 20.30 - 203000</t>
  </si>
  <si>
    <t>C 20.40 - 204000</t>
  </si>
  <si>
    <t>C 20.41 - 204100</t>
  </si>
  <si>
    <t>C 20.42 - 204200</t>
  </si>
  <si>
    <t>C 20.50 - 205000</t>
  </si>
  <si>
    <t>C 20.51 - 205100</t>
  </si>
  <si>
    <t>C 20.52 - 205200</t>
  </si>
  <si>
    <t>C 20.53 - 205300</t>
  </si>
  <si>
    <t>C 20.59 - 205900</t>
  </si>
  <si>
    <t>C 20.60 - 206000</t>
  </si>
  <si>
    <t>C 21.00 - 210000</t>
  </si>
  <si>
    <t>C 21.10 - 211000</t>
  </si>
  <si>
    <t>C 21.20 - 212000</t>
  </si>
  <si>
    <t>C 22.00 - 220000</t>
  </si>
  <si>
    <t>C 22.10 - 221000</t>
  </si>
  <si>
    <t>C 22.11 - 221100</t>
  </si>
  <si>
    <t>C 22.19 - 221900</t>
  </si>
  <si>
    <t>C 22.20 - 222000</t>
  </si>
  <si>
    <t>C 22.21 - 222100</t>
  </si>
  <si>
    <t>C 22.22 - 222200</t>
  </si>
  <si>
    <t>C 22.23 - 222300</t>
  </si>
  <si>
    <t>C 22.29 - 222900</t>
  </si>
  <si>
    <t>C 23.00 - 230000</t>
  </si>
  <si>
    <t>C 23.10 - 231000</t>
  </si>
  <si>
    <t>C 23.11 - 231100</t>
  </si>
  <si>
    <t>C 23.12 - 231200</t>
  </si>
  <si>
    <t>C 23.13 - 231300</t>
  </si>
  <si>
    <t>C 23.14 - 231400</t>
  </si>
  <si>
    <t>C 23.19 - 231900</t>
  </si>
  <si>
    <t>C 23.20 - 232000</t>
  </si>
  <si>
    <t>C 23.30 - 233000</t>
  </si>
  <si>
    <t>C 23.31 - 233100</t>
  </si>
  <si>
    <t>C 23.32 - 233200</t>
  </si>
  <si>
    <t>C 23.40 - 234000</t>
  </si>
  <si>
    <t>C 23.41 - 234100</t>
  </si>
  <si>
    <t>C 23.42 - 234200</t>
  </si>
  <si>
    <t>C 23.43 - 234300</t>
  </si>
  <si>
    <t>C 23.44 - 234400</t>
  </si>
  <si>
    <t>C 23.49 - 234900</t>
  </si>
  <si>
    <t>C 23.50 - 235000</t>
  </si>
  <si>
    <t>C 23.51 - 235100</t>
  </si>
  <si>
    <t>C 23.52 - 235200</t>
  </si>
  <si>
    <t>C 23.60 - 236000</t>
  </si>
  <si>
    <t>C 23.61 - 236100</t>
  </si>
  <si>
    <t>C 23.62 - 236200</t>
  </si>
  <si>
    <t>C 23.63 - 236300</t>
  </si>
  <si>
    <t>C 23.64 - 236400</t>
  </si>
  <si>
    <t>C 23.65 - 236500</t>
  </si>
  <si>
    <t>C 23.69 - 236900</t>
  </si>
  <si>
    <t>C 23.70 - 237000</t>
  </si>
  <si>
    <t>C 23.90 - 239000</t>
  </si>
  <si>
    <t>C 23.91 - 239100</t>
  </si>
  <si>
    <t>C 23.99 - 239900</t>
  </si>
  <si>
    <t>C 24.00 - 240000</t>
  </si>
  <si>
    <t>C 24.10 - 241000</t>
  </si>
  <si>
    <t>C 24.20 - 242000</t>
  </si>
  <si>
    <t>C 24.30 - 243000</t>
  </si>
  <si>
    <t>C 24.31 - 243100</t>
  </si>
  <si>
    <t>C 24.32 - 243200</t>
  </si>
  <si>
    <t>C 24.33 - 243300</t>
  </si>
  <si>
    <t>C 24.34 - 243400</t>
  </si>
  <si>
    <t>C 24.40 - 244000</t>
  </si>
  <si>
    <t>C 24.41 - 244100</t>
  </si>
  <si>
    <t>C 24.42 - 244200</t>
  </si>
  <si>
    <t>C 24.43 - 244300</t>
  </si>
  <si>
    <t>C 24.44 - 244400</t>
  </si>
  <si>
    <t>C 24.45 - 244500</t>
  </si>
  <si>
    <t>C 24.46 - 244600</t>
  </si>
  <si>
    <t>C 24.46 - 244610</t>
  </si>
  <si>
    <t>C 24.46 - 244620</t>
  </si>
  <si>
    <t>C 24.50 - 245000</t>
  </si>
  <si>
    <t>C 24.51 - 245100</t>
  </si>
  <si>
    <t>C 24.52 - 245200</t>
  </si>
  <si>
    <t>C 24.53 - 245300</t>
  </si>
  <si>
    <t>C 24.54 - 245400</t>
  </si>
  <si>
    <t>C 25.00 - 250000</t>
  </si>
  <si>
    <t>C 25.10 - 251000</t>
  </si>
  <si>
    <t>C 25.11 - 251100</t>
  </si>
  <si>
    <t>C 25.12 - 251200</t>
  </si>
  <si>
    <t>C 25.20 - 252000</t>
  </si>
  <si>
    <t>C 25.21 - 252100</t>
  </si>
  <si>
    <t>C 25.29 - 252900</t>
  </si>
  <si>
    <t>C 25.30 - 253000</t>
  </si>
  <si>
    <t>C 25.40 - 254000</t>
  </si>
  <si>
    <t>C 25.50 - 255000</t>
  </si>
  <si>
    <t>C 25.60 - 256000</t>
  </si>
  <si>
    <t>C 25.61 - 256100</t>
  </si>
  <si>
    <t>C 25.62 - 256200</t>
  </si>
  <si>
    <t>C 25.70 - 257000</t>
  </si>
  <si>
    <t>C 25.71 - 257100</t>
  </si>
  <si>
    <t>C 25.72 - 257200</t>
  </si>
  <si>
    <t>C 25.73 - 257300</t>
  </si>
  <si>
    <t>C 25.90 - 259000</t>
  </si>
  <si>
    <t>C 25.91 - 259100</t>
  </si>
  <si>
    <t>C 25.92 - 259200</t>
  </si>
  <si>
    <t>C 25.93 - 259300</t>
  </si>
  <si>
    <t>C 25.94 - 259400</t>
  </si>
  <si>
    <t>C 25.99 - 259900</t>
  </si>
  <si>
    <t>C 26.00 - 260000</t>
  </si>
  <si>
    <t>C 26.10 - 261000</t>
  </si>
  <si>
    <t>C 26.11 - 261100</t>
  </si>
  <si>
    <t>C 26.12 - 261200</t>
  </si>
  <si>
    <t>C 26.20 - 262000</t>
  </si>
  <si>
    <t>C 26.30 - 263000</t>
  </si>
  <si>
    <t>C 26.40 - 264000</t>
  </si>
  <si>
    <t>C 26.50 - 265000</t>
  </si>
  <si>
    <t>C 26.51 - 265100</t>
  </si>
  <si>
    <t>C 26.52 - 265200</t>
  </si>
  <si>
    <t>C 26.60 - 266000</t>
  </si>
  <si>
    <t>C 26.70 - 267000</t>
  </si>
  <si>
    <t>C 26.80 - 268000</t>
  </si>
  <si>
    <t>C 27.00 - 270000</t>
  </si>
  <si>
    <t>C 27.10 - 271000</t>
  </si>
  <si>
    <t>C 27.11 - 271100</t>
  </si>
  <si>
    <t>C 27.12 - 271200</t>
  </si>
  <si>
    <t>C 27.20 - 272000</t>
  </si>
  <si>
    <t>C 27.30 - 273000</t>
  </si>
  <si>
    <t>C 27.31 - 273100</t>
  </si>
  <si>
    <t>C 27.32 - 273200</t>
  </si>
  <si>
    <t>C 27.33 - 273300</t>
  </si>
  <si>
    <t>C 27.40 - 274000</t>
  </si>
  <si>
    <t>C 27.50 - 275000</t>
  </si>
  <si>
    <t>C 27.51 - 275100</t>
  </si>
  <si>
    <t>C 27.52 - 275200</t>
  </si>
  <si>
    <t>C 27.90 - 279000</t>
  </si>
  <si>
    <t>C 28.00 - 280000</t>
  </si>
  <si>
    <t>C 28.10 - 281000</t>
  </si>
  <si>
    <t>C 28.11 - 281100</t>
  </si>
  <si>
    <t>C 28.12 - 281200</t>
  </si>
  <si>
    <t>C 28.13 - 281300</t>
  </si>
  <si>
    <t>C 28.14 - 281400</t>
  </si>
  <si>
    <t>C 28.15 - 281500</t>
  </si>
  <si>
    <t>C 28.20 - 282000</t>
  </si>
  <si>
    <t>C 28.21 - 282100</t>
  </si>
  <si>
    <t>C 28.22 - 282200</t>
  </si>
  <si>
    <t>C 28.23 - 282300</t>
  </si>
  <si>
    <t>C 28.24 - 282400</t>
  </si>
  <si>
    <t>C 28.25 - 282500</t>
  </si>
  <si>
    <t>C 28.29 - 282900</t>
  </si>
  <si>
    <t>C 28.30 - 283000</t>
  </si>
  <si>
    <t>C 28.40 - 284000</t>
  </si>
  <si>
    <t>C 28.41 - 284100</t>
  </si>
  <si>
    <t>C 28.49 - 284900</t>
  </si>
  <si>
    <t>C 28.90 - 289000</t>
  </si>
  <si>
    <t>C 28.91 - 289100</t>
  </si>
  <si>
    <t>C 28.92 - 289200</t>
  </si>
  <si>
    <t>C 28.93 - 289300</t>
  </si>
  <si>
    <t>C 28.94 - 289400</t>
  </si>
  <si>
    <t>C 28.95 - 289500</t>
  </si>
  <si>
    <t>C 28.96 - 289600</t>
  </si>
  <si>
    <t>C 28.99 - 289900</t>
  </si>
  <si>
    <t>C 29.00 - 290000</t>
  </si>
  <si>
    <t>C 29.10 - 291000</t>
  </si>
  <si>
    <t>C 29.20 - 292000</t>
  </si>
  <si>
    <t>C 29.30 - 293000</t>
  </si>
  <si>
    <t>C 29.31 - 293100</t>
  </si>
  <si>
    <t>C 29.32 - 293200</t>
  </si>
  <si>
    <t>C 30.00 - 300000</t>
  </si>
  <si>
    <t>C 30.10 - 301000</t>
  </si>
  <si>
    <t>C 30.11 - 301100</t>
  </si>
  <si>
    <t>C 30.12 - 301200</t>
  </si>
  <si>
    <t>C 30.20 - 302000</t>
  </si>
  <si>
    <t>C 30.30 - 303000</t>
  </si>
  <si>
    <t>C 30.40 - 304000</t>
  </si>
  <si>
    <t>C 30.90 - 309000</t>
  </si>
  <si>
    <t>C 30.91 - 309100</t>
  </si>
  <si>
    <t>C 30.92 - 309200</t>
  </si>
  <si>
    <t>C 30.99 - 309900</t>
  </si>
  <si>
    <t>C 31.00 - 310000</t>
  </si>
  <si>
    <t>C 31.01 - 310100</t>
  </si>
  <si>
    <t>C 32.00 - 320000</t>
  </si>
  <si>
    <t>C 32.10 - 321000</t>
  </si>
  <si>
    <t>C 32.11 - 321100</t>
  </si>
  <si>
    <t>C 32.12 - 321200</t>
  </si>
  <si>
    <t>C 32.13 - 321300</t>
  </si>
  <si>
    <t>C 32.20 - 322000</t>
  </si>
  <si>
    <t>C 32.30 - 323000</t>
  </si>
  <si>
    <t>C 32.40 - 324000</t>
  </si>
  <si>
    <t>C 32.50 - 325000</t>
  </si>
  <si>
    <t>C 32.90 - 329000</t>
  </si>
  <si>
    <t>C 32.91 - 329100</t>
  </si>
  <si>
    <t>C 32.99 - 329900</t>
  </si>
  <si>
    <t>C 32.99 - 329910</t>
  </si>
  <si>
    <t>C 33.00 - 330000</t>
  </si>
  <si>
    <t>C 33.10 - 331000</t>
  </si>
  <si>
    <t>C 33.11 - 331100</t>
  </si>
  <si>
    <t>C 33.12 - 331200</t>
  </si>
  <si>
    <t>C 33.13 - 331300</t>
  </si>
  <si>
    <t>C 33.14 - 331400</t>
  </si>
  <si>
    <t>C 33.15 - 331500</t>
  </si>
  <si>
    <t>C 33.16 - 331600</t>
  </si>
  <si>
    <t>C 33.17 - 331700</t>
  </si>
  <si>
    <t>C 33.19 - 331900</t>
  </si>
  <si>
    <t>C 33.20 - 332000</t>
  </si>
  <si>
    <t>D 35.00 - 350000</t>
  </si>
  <si>
    <t>D 35.10 - 351000</t>
  </si>
  <si>
    <t>D 35.11 - 351100</t>
  </si>
  <si>
    <t>D 35.11 - 351110</t>
  </si>
  <si>
    <t>D 35.11 - 351111</t>
  </si>
  <si>
    <t>D 35.11 - 351112</t>
  </si>
  <si>
    <t>D 35.11 - 351113</t>
  </si>
  <si>
    <t>D 35.11 - 351114</t>
  </si>
  <si>
    <t>D 35.11 - 351115</t>
  </si>
  <si>
    <t>D 35.11 - 351116</t>
  </si>
  <si>
    <t>D 35.11 - 351120</t>
  </si>
  <si>
    <t>D 35.11 - 351121</t>
  </si>
  <si>
    <t>D 35.11 - 351122</t>
  </si>
  <si>
    <t>D 35.11 - 351123</t>
  </si>
  <si>
    <t>D 35.11 - 351124</t>
  </si>
  <si>
    <t>D 35.11 - 351125</t>
  </si>
  <si>
    <t>D 35.11 - 351130</t>
  </si>
  <si>
    <t>D 35.11 - 351131</t>
  </si>
  <si>
    <t>D 35.11 - 351132</t>
  </si>
  <si>
    <t>D 35.11 - 351133</t>
  </si>
  <si>
    <t>D 35.11 - 351134</t>
  </si>
  <si>
    <t>D 35.11 - 351135</t>
  </si>
  <si>
    <t>D 35.11 - 351136</t>
  </si>
  <si>
    <t>D 35.11 - 351137</t>
  </si>
  <si>
    <t>D 35.11 - 351140</t>
  </si>
  <si>
    <t>D 35.11 - 351141</t>
  </si>
  <si>
    <t>D 35.11 - 351142</t>
  </si>
  <si>
    <t>D 35.11 - 351143</t>
  </si>
  <si>
    <t>D 35.11 - 351150</t>
  </si>
  <si>
    <t>D 35.12 - 351200</t>
  </si>
  <si>
    <t>D 35.12 - 351210</t>
  </si>
  <si>
    <t>D 35.12 - 351211</t>
  </si>
  <si>
    <t>D 35.13 - 351300</t>
  </si>
  <si>
    <t>D 35.14 - 351400</t>
  </si>
  <si>
    <t>D 35.20 - 352000</t>
  </si>
  <si>
    <t>D 35.21 - 352100</t>
  </si>
  <si>
    <t>D 35.22 - 352200</t>
  </si>
  <si>
    <t>D 35.23 - 352300</t>
  </si>
  <si>
    <t>D 35.30 - 353000</t>
  </si>
  <si>
    <t>D 35.30 - 353010</t>
  </si>
  <si>
    <t>D 35.30 - 353011</t>
  </si>
  <si>
    <t>D 35.30 - 353012</t>
  </si>
  <si>
    <t>E 36.00 - 360000</t>
  </si>
  <si>
    <t>E 36.10 - 361000</t>
  </si>
  <si>
    <t>E 36.10 - 361001</t>
  </si>
  <si>
    <t>E 36.10 - 361002</t>
  </si>
  <si>
    <t>E 36.10 - 361003</t>
  </si>
  <si>
    <t>E 36.10 - 361004</t>
  </si>
  <si>
    <t>E 36.10 - 361005</t>
  </si>
  <si>
    <t>E 36.10 - 361006</t>
  </si>
  <si>
    <t>E 36.10 - 361007</t>
  </si>
  <si>
    <t>E 36.10 - 361008</t>
  </si>
  <si>
    <t>E 36.10 - 361009</t>
  </si>
  <si>
    <t>E 36.10 - 361010</t>
  </si>
  <si>
    <t>F 41.00 - 410000</t>
  </si>
  <si>
    <t>F 41.10 - 411000</t>
  </si>
  <si>
    <t>F 41.20 - 412000</t>
  </si>
  <si>
    <t>F 41.20 - 412010</t>
  </si>
  <si>
    <t>F 41.20 - 412011</t>
  </si>
  <si>
    <t>F 41.20 - 412012</t>
  </si>
  <si>
    <t>F 41.20 - 412013</t>
  </si>
  <si>
    <t>F 41.20 - 412014</t>
  </si>
  <si>
    <t>F 41.20 - 412020</t>
  </si>
  <si>
    <t>F 41.20 - 412021</t>
  </si>
  <si>
    <t>F 41.20 - 412022</t>
  </si>
  <si>
    <t>F 41.20 - 412023</t>
  </si>
  <si>
    <t>F 42.00 - 420000</t>
  </si>
  <si>
    <t>F 42.10 - 421000</t>
  </si>
  <si>
    <t>F 42.11 - 421100</t>
  </si>
  <si>
    <t>F 42.12 - 421200</t>
  </si>
  <si>
    <t>F 42.13 - 421300</t>
  </si>
  <si>
    <t>F 42.20 - 422000</t>
  </si>
  <si>
    <t>F 42.21 - 422100</t>
  </si>
  <si>
    <t>F 42.22 - 422200</t>
  </si>
  <si>
    <t>F 42.90 - 429000</t>
  </si>
  <si>
    <t>F 42.90 - 429010</t>
  </si>
  <si>
    <t>F 42.91 - 429100</t>
  </si>
  <si>
    <t>F 42.99 - 429900</t>
  </si>
  <si>
    <t>F 43.00 - 430000</t>
  </si>
  <si>
    <t>F 43.10 - 431000</t>
  </si>
  <si>
    <t>F 43.11 - 431100</t>
  </si>
  <si>
    <t>F 43.12 - 431200</t>
  </si>
  <si>
    <t>F 43.13 - 431300</t>
  </si>
  <si>
    <t>F 43.20 - 432000</t>
  </si>
  <si>
    <t>F 43.21 - 432100</t>
  </si>
  <si>
    <t>F 43.22 - 432200</t>
  </si>
  <si>
    <t>F 43.29 - 432900</t>
  </si>
  <si>
    <t>F 43.30 - 433000</t>
  </si>
  <si>
    <t>F 43.31 - 433100</t>
  </si>
  <si>
    <t>F 43.32 - 433200</t>
  </si>
  <si>
    <t>F 43.33 - 433300</t>
  </si>
  <si>
    <t>F 43.34 - 433400</t>
  </si>
  <si>
    <t>F 43.39 - 433900</t>
  </si>
  <si>
    <t>F 43.90 - 439000</t>
  </si>
  <si>
    <t>F 43.91 - 439100</t>
  </si>
  <si>
    <t>F 43.99 - 439900</t>
  </si>
  <si>
    <t>G 45.00 - 450000</t>
  </si>
  <si>
    <t>G 45.10 - 451000</t>
  </si>
  <si>
    <t>G 45.11 - 451100</t>
  </si>
  <si>
    <t>G 45.19 - 451900</t>
  </si>
  <si>
    <t>G 45.20 - 452000</t>
  </si>
  <si>
    <t>G 45.30 - 453000</t>
  </si>
  <si>
    <t>G 45.31 - 453100</t>
  </si>
  <si>
    <t>G 45.32 - 453200</t>
  </si>
  <si>
    <t>G 45.40 - 454000</t>
  </si>
  <si>
    <t>G 46.00 - 460000</t>
  </si>
  <si>
    <t>G 46.10 - 461000</t>
  </si>
  <si>
    <t>G 46.11 - 461100</t>
  </si>
  <si>
    <t>G 46.12 - 461200</t>
  </si>
  <si>
    <t>G 46.13 - 461300</t>
  </si>
  <si>
    <t>G 46.14 - 461400</t>
  </si>
  <si>
    <t>G 46.15 - 461500</t>
  </si>
  <si>
    <t>G 46.16 - 461600</t>
  </si>
  <si>
    <t>G 46.17 - 461700</t>
  </si>
  <si>
    <t>G 46.18 - 461800</t>
  </si>
  <si>
    <t>G 46.19 - 461900</t>
  </si>
  <si>
    <t>G 46.20 - 462000</t>
  </si>
  <si>
    <t>G 46.21 - 462100</t>
  </si>
  <si>
    <t>G 46.22 - 462200</t>
  </si>
  <si>
    <t>G 46.23 - 462300</t>
  </si>
  <si>
    <t>G 46.24 - 462400</t>
  </si>
  <si>
    <t>G 46.30 - 463000</t>
  </si>
  <si>
    <t>G 46.31 - 463100</t>
  </si>
  <si>
    <t>G 46.32 - 463200</t>
  </si>
  <si>
    <t>G 46.33 - 463300</t>
  </si>
  <si>
    <t>G 46.34 - 463400</t>
  </si>
  <si>
    <t>G 46.35 - 463500</t>
  </si>
  <si>
    <t>G 46.36 - 463600</t>
  </si>
  <si>
    <t>G 46.37 - 463700</t>
  </si>
  <si>
    <t>G 46.38 - 463800</t>
  </si>
  <si>
    <t>G 46.39 - 463900</t>
  </si>
  <si>
    <t>G 46.40 - 464000</t>
  </si>
  <si>
    <t>G 46.41 - 464100</t>
  </si>
  <si>
    <t>G 46.42 - 464200</t>
  </si>
  <si>
    <t>G 46.43 - 464300</t>
  </si>
  <si>
    <t>G 46.44 - 464400</t>
  </si>
  <si>
    <t>G 46.45 - 464500</t>
  </si>
  <si>
    <t>G 46.46 - 464600</t>
  </si>
  <si>
    <t>G 46.47 - 464700</t>
  </si>
  <si>
    <t>G 46.48 - 464800</t>
  </si>
  <si>
    <t>G 46.49 - 464900</t>
  </si>
  <si>
    <t>G 46.50 - 465000</t>
  </si>
  <si>
    <t>G 46.51 - 465100</t>
  </si>
  <si>
    <t>G 46.52 - 465200</t>
  </si>
  <si>
    <t>G 46.60 - 466000</t>
  </si>
  <si>
    <t>G 46.61 - 466100</t>
  </si>
  <si>
    <t>G 46.62 - 466200</t>
  </si>
  <si>
    <t>G 46.63 - 466300</t>
  </si>
  <si>
    <t>G 46.64 - 466400</t>
  </si>
  <si>
    <t>G 46.65 - 466500</t>
  </si>
  <si>
    <t>G 46.66 - 466600</t>
  </si>
  <si>
    <t>G 46.69 - 466900</t>
  </si>
  <si>
    <t>G 46.70 - 467000</t>
  </si>
  <si>
    <t>G 46.71 - 467100</t>
  </si>
  <si>
    <t>G 46.72 - 467200</t>
  </si>
  <si>
    <t>G 46.73 - 467300</t>
  </si>
  <si>
    <t>G 46.74 - 467400</t>
  </si>
  <si>
    <t>G 46.75 - 467500</t>
  </si>
  <si>
    <t>G 46.76 - 467600</t>
  </si>
  <si>
    <t>G 46.77 - 467700</t>
  </si>
  <si>
    <t>G 46.90 - 469000</t>
  </si>
  <si>
    <t>G 47.00 - 470000</t>
  </si>
  <si>
    <t>G 47.10 - 471000</t>
  </si>
  <si>
    <t>G 47.11 - 471100</t>
  </si>
  <si>
    <t>G 47.19 - 471900</t>
  </si>
  <si>
    <t>G 47.20 - 472000</t>
  </si>
  <si>
    <t>G 47.21 - 472100</t>
  </si>
  <si>
    <t>G 47.22 - 472200</t>
  </si>
  <si>
    <t>G 47.23 - 472300</t>
  </si>
  <si>
    <t>G 47.24 - 472400</t>
  </si>
  <si>
    <t>G 47.25 - 472500</t>
  </si>
  <si>
    <t>G 47.26 - 472600</t>
  </si>
  <si>
    <t>G 47.29 - 472900</t>
  </si>
  <si>
    <t>G 47.30 - 473000</t>
  </si>
  <si>
    <t>G 47.40 - 474000</t>
  </si>
  <si>
    <t>G 47.41 - 474100</t>
  </si>
  <si>
    <t>G 47.42 - 474200</t>
  </si>
  <si>
    <t>G 47.43 - 474300</t>
  </si>
  <si>
    <t>G 47.50 - 475000</t>
  </si>
  <si>
    <t>G 47.51 - 475100</t>
  </si>
  <si>
    <t>G 47.52 - 475200</t>
  </si>
  <si>
    <t>G 47.53 - 475300</t>
  </si>
  <si>
    <t>G 47.54 - 475400</t>
  </si>
  <si>
    <t>G 47.59 - 475900</t>
  </si>
  <si>
    <t>G 47.60 - 476000</t>
  </si>
  <si>
    <t>G 47.61 - 476100</t>
  </si>
  <si>
    <t>G 47.62 - 476200</t>
  </si>
  <si>
    <t>G 47.63 - 476300</t>
  </si>
  <si>
    <t>G 47.64 - 476400</t>
  </si>
  <si>
    <t>G 47.65 - 476500</t>
  </si>
  <si>
    <t>G 47.70 - 477000</t>
  </si>
  <si>
    <t>G 47.71 - 477100</t>
  </si>
  <si>
    <t>G 47.72 - 477200</t>
  </si>
  <si>
    <t>G 47.73 - 477300</t>
  </si>
  <si>
    <t>G 47.74 - 477400</t>
  </si>
  <si>
    <t>G 47.75 - 477500</t>
  </si>
  <si>
    <t>G 47.76 - 477600</t>
  </si>
  <si>
    <t>G 47.77 - 477700</t>
  </si>
  <si>
    <t>G 47.78 - 477800</t>
  </si>
  <si>
    <t>G 47.79 - 477900</t>
  </si>
  <si>
    <t>G 47.80 - 478000</t>
  </si>
  <si>
    <t>G 47.81 - 478100</t>
  </si>
  <si>
    <t>G 47.82 - 478200</t>
  </si>
  <si>
    <t>G 47.89 - 478900</t>
  </si>
  <si>
    <t>G 47.90 - 479000</t>
  </si>
  <si>
    <t>G 47.91 - 479100</t>
  </si>
  <si>
    <t>G 47.99 - 479900</t>
  </si>
  <si>
    <t>H 49.00 - 490000</t>
  </si>
  <si>
    <t>H 49.10 - 491000</t>
  </si>
  <si>
    <t>H 49.20 - 492000</t>
  </si>
  <si>
    <t>H 49.30 - 493000</t>
  </si>
  <si>
    <t>H 49.31 - 493100</t>
  </si>
  <si>
    <t>H 49.32 - 493200</t>
  </si>
  <si>
    <t>H 49.39 - 493900</t>
  </si>
  <si>
    <t>H 49.40 - 494000</t>
  </si>
  <si>
    <t>H 49.41 - 494100</t>
  </si>
  <si>
    <t>H 49.42 - 494200</t>
  </si>
  <si>
    <t>H 49.50 - 495000</t>
  </si>
  <si>
    <t>H 49.50 - 495010</t>
  </si>
  <si>
    <t>H 49.50 - 495011</t>
  </si>
  <si>
    <t>H 49.50 - 495012</t>
  </si>
  <si>
    <t>H 49.50 - 495013</t>
  </si>
  <si>
    <t>H 49.50 - 495014</t>
  </si>
  <si>
    <t>H 50.00 - 500000</t>
  </si>
  <si>
    <t>H 50.10 - 501000</t>
  </si>
  <si>
    <t>H 50.20 - 502000</t>
  </si>
  <si>
    <t>H 50.30 - 503000</t>
  </si>
  <si>
    <t>H 50.40 - 504000</t>
  </si>
  <si>
    <t>H 51.00 - 510000</t>
  </si>
  <si>
    <t>H 51.10 - 511000</t>
  </si>
  <si>
    <t>H 51.20 - 512000</t>
  </si>
  <si>
    <t>H 51.21 - 512100</t>
  </si>
  <si>
    <t>H 51.22 - 512200</t>
  </si>
  <si>
    <t>H 52.00 - 520000</t>
  </si>
  <si>
    <t>H 52.10 - 521000</t>
  </si>
  <si>
    <t>H 52.20 - 522000</t>
  </si>
  <si>
    <t>H 52.21 - 522100</t>
  </si>
  <si>
    <t>H 52.21 - 522110</t>
  </si>
  <si>
    <t>H 52.21 - 522111</t>
  </si>
  <si>
    <t>H 52.21 - 522112</t>
  </si>
  <si>
    <t>H 52.21 - 522113</t>
  </si>
  <si>
    <t>H 52.21 - 522120</t>
  </si>
  <si>
    <t>H 52.21 - 522121</t>
  </si>
  <si>
    <t>H 52.21 - 522122</t>
  </si>
  <si>
    <t>H 52.21 - 522123</t>
  </si>
  <si>
    <t>H 52.21 - 522130</t>
  </si>
  <si>
    <t>H 52.21 - 522131</t>
  </si>
  <si>
    <t>H 52.21 - 522132</t>
  </si>
  <si>
    <t>H 52.21 - 522133</t>
  </si>
  <si>
    <t>H 52.21 - 522134</t>
  </si>
  <si>
    <t>H 52.21 - 522135</t>
  </si>
  <si>
    <t>H 52.21 - 522136</t>
  </si>
  <si>
    <t>H 52.21 - 522137</t>
  </si>
  <si>
    <t>H 52.21 - 522140</t>
  </si>
  <si>
    <t>H 52.21 - 522141</t>
  </si>
  <si>
    <t>H 52.21 - 522142</t>
  </si>
  <si>
    <t>H 52.21 - 522143</t>
  </si>
  <si>
    <t>H 52.21 - 522144</t>
  </si>
  <si>
    <t>H 52.21 - 522150</t>
  </si>
  <si>
    <t>H 52.21 - 522151</t>
  </si>
  <si>
    <t>H 52.21 - 522152</t>
  </si>
  <si>
    <t>H 52.21 - 522160</t>
  </si>
  <si>
    <t>H 52.21 - 522161</t>
  </si>
  <si>
    <t>H 52.21 - 522162</t>
  </si>
  <si>
    <t>H 52.21 - 522163</t>
  </si>
  <si>
    <t>H 52.21 - 522170</t>
  </si>
  <si>
    <t>H 52.21 - 522180</t>
  </si>
  <si>
    <t>H 52.21 - 522190</t>
  </si>
  <si>
    <t>H 52.22 - 522200</t>
  </si>
  <si>
    <t>H 52.22 - 522210</t>
  </si>
  <si>
    <t>H 52.22 - 522220</t>
  </si>
  <si>
    <t>H 52.22 - 522230</t>
  </si>
  <si>
    <t>H 52.23 - 522300</t>
  </si>
  <si>
    <t>H 52.23 - 522310</t>
  </si>
  <si>
    <t>H 52.23 - 522320</t>
  </si>
  <si>
    <t>H 52.23 - 522321</t>
  </si>
  <si>
    <t>H 52.23 - 522330</t>
  </si>
  <si>
    <t>H 52.24 - 522400</t>
  </si>
  <si>
    <t>H 52.29 - 522900</t>
  </si>
  <si>
    <t>H 53.00 - 530000</t>
  </si>
  <si>
    <t>H 53.10 - 531000</t>
  </si>
  <si>
    <t>H 53.20 - 532000</t>
  </si>
  <si>
    <t>I 55.00 - 550000</t>
  </si>
  <si>
    <t>I 55.10 - 551000</t>
  </si>
  <si>
    <t>I 55.20 - 552000</t>
  </si>
  <si>
    <t>I 55.30 - 553000</t>
  </si>
  <si>
    <t>I 55.90 - 559000</t>
  </si>
  <si>
    <t>I 56.00 - 560000</t>
  </si>
  <si>
    <t>I 56.10 - 561000</t>
  </si>
  <si>
    <t>I 56.20 - 562000</t>
  </si>
  <si>
    <t>I 56.21 - 562100</t>
  </si>
  <si>
    <t>I 56.29 - 562900</t>
  </si>
  <si>
    <t>I 56.30 - 563000</t>
  </si>
  <si>
    <t>J 58.00 - 580000</t>
  </si>
  <si>
    <t>J 58.10 - 581000</t>
  </si>
  <si>
    <t>J 58.11 - 581100</t>
  </si>
  <si>
    <t>J 58.12 - 581200</t>
  </si>
  <si>
    <t>J 58.13 - 581300</t>
  </si>
  <si>
    <t>J 58.14 - 581400</t>
  </si>
  <si>
    <t>J 58.19 - 581900</t>
  </si>
  <si>
    <t>J 58.20 - 582000</t>
  </si>
  <si>
    <t>J 58.21 - 582100</t>
  </si>
  <si>
    <t>J 58.29 - 582900</t>
  </si>
  <si>
    <t>J 59.00 - 590000</t>
  </si>
  <si>
    <t>J 59.10 - 591000</t>
  </si>
  <si>
    <t>J 59.11 - 591100</t>
  </si>
  <si>
    <t>J 59.12 - 591200</t>
  </si>
  <si>
    <t>J 59.13 - 591300</t>
  </si>
  <si>
    <t>J 59.14 - 591400</t>
  </si>
  <si>
    <t>J 59.20 - 592000</t>
  </si>
  <si>
    <t>J 60.00 - 600000</t>
  </si>
  <si>
    <t>J 60.10 - 601000</t>
  </si>
  <si>
    <t>J 60.20 - 602000</t>
  </si>
  <si>
    <t>J 61.00 - 610000</t>
  </si>
  <si>
    <t>J 61.10 - 611000</t>
  </si>
  <si>
    <t>J 61.10 - 611010</t>
  </si>
  <si>
    <t>J 61.10 - 611011</t>
  </si>
  <si>
    <t>J 61.10 - 611012</t>
  </si>
  <si>
    <t>J 61.10 - 611013</t>
  </si>
  <si>
    <t>J 61.10 - 611014</t>
  </si>
  <si>
    <t>J 61.20 - 612000</t>
  </si>
  <si>
    <t>J 61.20 - 612010</t>
  </si>
  <si>
    <t>J 61.20 - 612011</t>
  </si>
  <si>
    <t>J 61.20 - 612012</t>
  </si>
  <si>
    <t>J 61.30 - 613000</t>
  </si>
  <si>
    <t>J 61.90 - 619000</t>
  </si>
  <si>
    <t>J 62.00 - 620000</t>
  </si>
  <si>
    <t>J 62.01 - 620100</t>
  </si>
  <si>
    <t>J 62.02 - 620200</t>
  </si>
  <si>
    <t>J 62.03 - 620300</t>
  </si>
  <si>
    <t>J 62.09 - 620900</t>
  </si>
  <si>
    <t>J 63.00 - 630000</t>
  </si>
  <si>
    <t>J 63.10 - 631000</t>
  </si>
  <si>
    <t>J 63.11 - 631100</t>
  </si>
  <si>
    <t>J 63.12 - 631200</t>
  </si>
  <si>
    <t>J 63.90 - 639000</t>
  </si>
  <si>
    <t>J 63.91 - 639100</t>
  </si>
  <si>
    <t>J 63.99 - 639900</t>
  </si>
  <si>
    <t>K 64.00 - 640000</t>
  </si>
  <si>
    <t>K 64.10 - 641000</t>
  </si>
  <si>
    <t>K 64.11 - 641100</t>
  </si>
  <si>
    <t>K 64.19 - 641900</t>
  </si>
  <si>
    <t>K 64.19 - 641910</t>
  </si>
  <si>
    <t>K 64.19 - 641920</t>
  </si>
  <si>
    <t>K 64.19 - 641930</t>
  </si>
  <si>
    <t>K 64.19 - 641940</t>
  </si>
  <si>
    <t>K 64.19 - 641941</t>
  </si>
  <si>
    <t>K 64.19 - 641942</t>
  </si>
  <si>
    <t>K 64.19 - 641943</t>
  </si>
  <si>
    <t>K 64.19 - 641944</t>
  </si>
  <si>
    <t>K 64.20 - 642000</t>
  </si>
  <si>
    <t>K 64.30 - 643000</t>
  </si>
  <si>
    <t>K 64.90 - 649000</t>
  </si>
  <si>
    <t>K 64.90 - 649010</t>
  </si>
  <si>
    <t>K 64.90 - 649011</t>
  </si>
  <si>
    <t>K 64.90 - 649012</t>
  </si>
  <si>
    <t>K 64.90 - 649013</t>
  </si>
  <si>
    <t>K 64.90 - 649014</t>
  </si>
  <si>
    <t>K 64.90 - 649020</t>
  </si>
  <si>
    <t>K 64.90 - 649021</t>
  </si>
  <si>
    <t>K 64.90 - 649022</t>
  </si>
  <si>
    <t>K 64.90 - 649023</t>
  </si>
  <si>
    <t>K 64.90 - 649024</t>
  </si>
  <si>
    <t>K 64.91 - 649100</t>
  </si>
  <si>
    <t>K 64.92 - 649200</t>
  </si>
  <si>
    <t>K 64.92 - 649210</t>
  </si>
  <si>
    <t>K 64.92 - 649220</t>
  </si>
  <si>
    <t>K 64.99 - 649900</t>
  </si>
  <si>
    <t>K 64.99 - 649910</t>
  </si>
  <si>
    <t>K 64.99 - 649920</t>
  </si>
  <si>
    <t>K 65.00 - 650000</t>
  </si>
  <si>
    <t>K 65.10 - 651000</t>
  </si>
  <si>
    <t>K 65.11 - 651100</t>
  </si>
  <si>
    <t>K 65.12 - 651200</t>
  </si>
  <si>
    <t>K 65.20 - 652000</t>
  </si>
  <si>
    <t>K 65.30 - 653000</t>
  </si>
  <si>
    <t>K 66.00 - 660000</t>
  </si>
  <si>
    <t>K 66.10 - 661000</t>
  </si>
  <si>
    <t>K 66.11 - 661100</t>
  </si>
  <si>
    <t>K 66.12 - 661200</t>
  </si>
  <si>
    <t>K 66.19 - 661900</t>
  </si>
  <si>
    <t>K 66.20 - 662000</t>
  </si>
  <si>
    <t>K 66.21 - 662100</t>
  </si>
  <si>
    <t>K 66.22 - 662200</t>
  </si>
  <si>
    <t>K 66.29 - 662900</t>
  </si>
  <si>
    <t>K 66.30 - 663000</t>
  </si>
  <si>
    <t>L 68.00 - 680000</t>
  </si>
  <si>
    <t>L 68.10 - 681000</t>
  </si>
  <si>
    <t>L 68.20 - 682000</t>
  </si>
  <si>
    <t>L 68.30 - 683000</t>
  </si>
  <si>
    <t>L 68.31 - 683100</t>
  </si>
  <si>
    <t>L 68.32 - 683200</t>
  </si>
  <si>
    <t>M 69.00 - 690000</t>
  </si>
  <si>
    <t>M 69.10 - 691000</t>
  </si>
  <si>
    <t>M 69.20 - 692000</t>
  </si>
  <si>
    <t>M 70.00 - 700000</t>
  </si>
  <si>
    <t>M 70.10 - 701000</t>
  </si>
  <si>
    <t>M 70.20 - 702000</t>
  </si>
  <si>
    <t>M 70.21 - 702100</t>
  </si>
  <si>
    <t>M 70.22 - 702200</t>
  </si>
  <si>
    <t>M 71.00 - 710000</t>
  </si>
  <si>
    <t>M 71.10 - 711000</t>
  </si>
  <si>
    <t>M 71.11 - 711100</t>
  </si>
  <si>
    <t>M 71.12 - 711200</t>
  </si>
  <si>
    <t>M 71.20 - 712000</t>
  </si>
  <si>
    <t>M 72.00 - 720000</t>
  </si>
  <si>
    <t>M 72.10 - 721000</t>
  </si>
  <si>
    <t>M 72.11 - 721100</t>
  </si>
  <si>
    <t>M 72.19 - 721900</t>
  </si>
  <si>
    <t>M 72.20 - 722000</t>
  </si>
  <si>
    <t>M 73.00 - 730000</t>
  </si>
  <si>
    <t>M 73.10 - 731000</t>
  </si>
  <si>
    <t>M 73.11 - 731100</t>
  </si>
  <si>
    <t>M 73.12 - 731200</t>
  </si>
  <si>
    <t>M 73.20 - 732000</t>
  </si>
  <si>
    <t>M 74.00 - 740000</t>
  </si>
  <si>
    <t>M 74.10 - 741000</t>
  </si>
  <si>
    <t>M 74.20 - 742000</t>
  </si>
  <si>
    <t>M 74.30 - 743000</t>
  </si>
  <si>
    <t>M 74.90 - 749000</t>
  </si>
  <si>
    <t>M 75.00 - 750000</t>
  </si>
  <si>
    <t>N 77.00 - 770000</t>
  </si>
  <si>
    <t>N 77.10 - 771000</t>
  </si>
  <si>
    <t>N 77.11 - 771100</t>
  </si>
  <si>
    <t>N 77.12 - 771200</t>
  </si>
  <si>
    <t>N 77.20 - 772000</t>
  </si>
  <si>
    <t>N 77.21 - 772100</t>
  </si>
  <si>
    <t>N 77.22 - 772200</t>
  </si>
  <si>
    <t>N 77.29 - 772900</t>
  </si>
  <si>
    <t>N 77.30 - 773000</t>
  </si>
  <si>
    <t>N 77.31 - 773100</t>
  </si>
  <si>
    <t>N 77.32 - 773200</t>
  </si>
  <si>
    <t>N 77.33 - 773300</t>
  </si>
  <si>
    <t>N 77.34 - 773400</t>
  </si>
  <si>
    <t>N 77.35 - 773500</t>
  </si>
  <si>
    <t>N 77.39 - 773900</t>
  </si>
  <si>
    <t>N 77.40 - 774000</t>
  </si>
  <si>
    <t>N 78.00 - 780000</t>
  </si>
  <si>
    <t>N 78.10 - 781000</t>
  </si>
  <si>
    <t>N 78.20 - 782000</t>
  </si>
  <si>
    <t>N 78.30 - 783000</t>
  </si>
  <si>
    <t>N 79.00 - 790000</t>
  </si>
  <si>
    <t>N 79.10 - 791000</t>
  </si>
  <si>
    <t>N 79.11 - 791100</t>
  </si>
  <si>
    <t>N 79.12 - 791200</t>
  </si>
  <si>
    <t>N 79.90 - 799000</t>
  </si>
  <si>
    <t>N 80.00 - 800000</t>
  </si>
  <si>
    <t>N 80.10 - 801000</t>
  </si>
  <si>
    <t>N 80.20 - 802000</t>
  </si>
  <si>
    <t>N 80.30 - 803000</t>
  </si>
  <si>
    <t>N 81.00 - 810000</t>
  </si>
  <si>
    <t>N 81.10 - 811000</t>
  </si>
  <si>
    <t>N 81.20 - 812000</t>
  </si>
  <si>
    <t>N 81.21 - 812100</t>
  </si>
  <si>
    <t>N 81.22 - 812200</t>
  </si>
  <si>
    <t>N 81.29 - 812900</t>
  </si>
  <si>
    <t>N 81.30 - 813000</t>
  </si>
  <si>
    <t>N 82.00 - 820000</t>
  </si>
  <si>
    <t>N 82.10 - 821000</t>
  </si>
  <si>
    <t>N 82.11 - 821100</t>
  </si>
  <si>
    <t>N 82.19 - 821900</t>
  </si>
  <si>
    <t>N 82.20 - 822000</t>
  </si>
  <si>
    <t>N 82.30 - 823000</t>
  </si>
  <si>
    <t>N 82.90 - 829000</t>
  </si>
  <si>
    <t>N 82.91 - 829100</t>
  </si>
  <si>
    <t>N 82.92 - 829200</t>
  </si>
  <si>
    <t>N 82.99 - 829900</t>
  </si>
  <si>
    <t>O 84.00 - 840000</t>
  </si>
  <si>
    <t>O 84.10 - 841000</t>
  </si>
  <si>
    <t>O 84.11 - 841100</t>
  </si>
  <si>
    <t>O 84.12 - 841200</t>
  </si>
  <si>
    <t>O 84.13 - 841300</t>
  </si>
  <si>
    <t>O 84.20 - 842000</t>
  </si>
  <si>
    <t>O 84.21 - 842100</t>
  </si>
  <si>
    <t>O 84.22 - 842200</t>
  </si>
  <si>
    <t>O 84.23 - 842300</t>
  </si>
  <si>
    <t>O 84.24 - 842400</t>
  </si>
  <si>
    <t>O 84.25 - 842500</t>
  </si>
  <si>
    <t>O 84.30 - 843000</t>
  </si>
  <si>
    <t>P 85.00 - 850000</t>
  </si>
  <si>
    <t>P 85.10 - 851000</t>
  </si>
  <si>
    <t>P 85.20 - 852000</t>
  </si>
  <si>
    <t>P 85.30 - 853000</t>
  </si>
  <si>
    <t>P 85.31 - 853100</t>
  </si>
  <si>
    <t>P 85.32 - 853200</t>
  </si>
  <si>
    <t>P 85.40 - 854000</t>
  </si>
  <si>
    <t>P 85.41 - 854100</t>
  </si>
  <si>
    <t>P 85.42 - 854200</t>
  </si>
  <si>
    <t>P 85.50 - 855000</t>
  </si>
  <si>
    <t>P 85.51 - 855100</t>
  </si>
  <si>
    <t>P 85.52 - 855200</t>
  </si>
  <si>
    <t>P 85.53 - 855300</t>
  </si>
  <si>
    <t>P 85.59 - 855900</t>
  </si>
  <si>
    <t>P 85.60 - 856000</t>
  </si>
  <si>
    <t>Q 86.00 - 860000</t>
  </si>
  <si>
    <t>Q 86.10 - 861000</t>
  </si>
  <si>
    <t>Q 86.20 - 862000</t>
  </si>
  <si>
    <t>Q 86.21 - 862100</t>
  </si>
  <si>
    <t>Q 86.22 - 862200</t>
  </si>
  <si>
    <t>Q 86.23 - 862300</t>
  </si>
  <si>
    <t>Q 86.90 - 869000</t>
  </si>
  <si>
    <t>Q 87.00 - 870000</t>
  </si>
  <si>
    <t>Q 87.10 - 871000</t>
  </si>
  <si>
    <t>Q 87.20 - 872000</t>
  </si>
  <si>
    <t>Q 87.30 - 873000</t>
  </si>
  <si>
    <t>Q 87.90 - 879000</t>
  </si>
  <si>
    <t>Q 88.00 - 880000</t>
  </si>
  <si>
    <t>Q 88.10 - 881000</t>
  </si>
  <si>
    <t>Q 88.90 - 889000</t>
  </si>
  <si>
    <t>Q 88.91 - 889100</t>
  </si>
  <si>
    <t>Q 88.99 - 889900</t>
  </si>
  <si>
    <t>R 90.00 - 900000</t>
  </si>
  <si>
    <t>R 90.01 - 900100</t>
  </si>
  <si>
    <t>R 90.02 - 900200</t>
  </si>
  <si>
    <t>R 90.03 - 900300</t>
  </si>
  <si>
    <t>R 90.04 - 900400</t>
  </si>
  <si>
    <t>R 91.00 - 910000</t>
  </si>
  <si>
    <t>R 91.01 - 910100</t>
  </si>
  <si>
    <t>R 91.02 - 910200</t>
  </si>
  <si>
    <t>R 91.03 - 910300</t>
  </si>
  <si>
    <t>R 91.04 - 910400</t>
  </si>
  <si>
    <t>R 92.00 - 920000</t>
  </si>
  <si>
    <t>R 93.00 - 930000</t>
  </si>
  <si>
    <t>R 93.10 - 931000</t>
  </si>
  <si>
    <t>R 93.11 - 931100</t>
  </si>
  <si>
    <t>R 93.12 - 931200</t>
  </si>
  <si>
    <t>R 93.13 - 931300</t>
  </si>
  <si>
    <t>R 93.19 - 931900</t>
  </si>
  <si>
    <t>R 93.20 - 932000</t>
  </si>
  <si>
    <t>R 93.21 - 932100</t>
  </si>
  <si>
    <t>R 93.29 - 932900</t>
  </si>
  <si>
    <t>S 94.00 - 940000</t>
  </si>
  <si>
    <t>S 94.10 - 941000</t>
  </si>
  <si>
    <t>S 94.11 - 941100</t>
  </si>
  <si>
    <t>S 94.12 - 941200</t>
  </si>
  <si>
    <t>S 94.20 - 942000</t>
  </si>
  <si>
    <t>S 94.90 - 949000</t>
  </si>
  <si>
    <t>S 94.91 - 949100</t>
  </si>
  <si>
    <t>S 94.92 - 949200</t>
  </si>
  <si>
    <t>S 94.99 - 949900</t>
  </si>
  <si>
    <t>S 95.00 - 950000</t>
  </si>
  <si>
    <t>S 95.10 - 951000</t>
  </si>
  <si>
    <t>S 95.11 - 951100</t>
  </si>
  <si>
    <t>S 95.12 - 951200</t>
  </si>
  <si>
    <t>S 95.20 - 952000</t>
  </si>
  <si>
    <t>S 95.21 - 952100</t>
  </si>
  <si>
    <t>S 95.22 - 952200</t>
  </si>
  <si>
    <t>S 95.23 - 952300</t>
  </si>
  <si>
    <t>S 95.24 - 952400</t>
  </si>
  <si>
    <t>S 95.25 - 952500</t>
  </si>
  <si>
    <t>S 95.29 - 952900</t>
  </si>
  <si>
    <t>S 96.00 - 960000</t>
  </si>
  <si>
    <t>S 96.01 - 960100</t>
  </si>
  <si>
    <t>S 96.02 - 960200</t>
  </si>
  <si>
    <t>S 96.03 - 960300</t>
  </si>
  <si>
    <t>S 96.04 - 960400</t>
  </si>
  <si>
    <t>S 96.09 - 960900</t>
  </si>
  <si>
    <t>T 97.00 - 970000</t>
  </si>
  <si>
    <t>T 98.00 - 980000</t>
  </si>
  <si>
    <t>T 98.10 - 981000</t>
  </si>
  <si>
    <t>T 98.20 - 982000</t>
  </si>
  <si>
    <t>U 99.00 - 990000</t>
  </si>
  <si>
    <t>Sredni tečaj HNB
(GFI)</t>
  </si>
  <si>
    <t>&lt; 10</t>
  </si>
  <si>
    <t>&lt; 50</t>
  </si>
  <si>
    <t>&lt; 250</t>
  </si>
  <si>
    <t>&gt;= 250</t>
  </si>
  <si>
    <t>mikro</t>
  </si>
  <si>
    <t>mali</t>
  </si>
  <si>
    <t>srednji</t>
  </si>
  <si>
    <t>veliki</t>
  </si>
  <si>
    <t>Prihod (mil € / kn)</t>
  </si>
  <si>
    <t xml:space="preserve"> &lt;= 2</t>
  </si>
  <si>
    <t xml:space="preserve"> &lt;= 10</t>
  </si>
  <si>
    <t xml:space="preserve"> &lt;= 50</t>
  </si>
  <si>
    <t>&gt; 50</t>
  </si>
  <si>
    <t>Aktiva (mil € / kn)</t>
  </si>
  <si>
    <t xml:space="preserve"> &lt;= 43</t>
  </si>
  <si>
    <t>&gt; 43</t>
  </si>
  <si>
    <t xml:space="preserve">Srednji tečaj HNB za EUR na datum zadnjeg odobrenog računovodstvenog razdoblja </t>
  </si>
  <si>
    <t>SREDNJI TEČAJ HNB-a</t>
  </si>
  <si>
    <t>Tečaj za obrazac</t>
  </si>
  <si>
    <t xml:space="preserve">Broj zaposlenika 
(temeljem sati rada) </t>
  </si>
  <si>
    <t>Ukupni godišnji prihod 
(EUR)</t>
  </si>
  <si>
    <t>Ukupna aktiva 
(EUR)</t>
  </si>
  <si>
    <r>
      <rPr>
        <sz val="11"/>
        <color theme="1"/>
        <rFont val="Calibri"/>
        <family val="2"/>
        <charset val="238"/>
        <scheme val="minor"/>
      </rPr>
      <t>Potpore male vrijednosti</t>
    </r>
  </si>
  <si>
    <t>Ime i prezime kontakt osobe</t>
  </si>
  <si>
    <t>Broj telefona kontakt osobe</t>
  </si>
  <si>
    <t>Adresa za dostavu</t>
  </si>
  <si>
    <t>Naziv ulaganja/projekta</t>
  </si>
  <si>
    <t xml:space="preserve">2. Imaju li dužnosnici i članovi njihovih obitelji sukladno Zakonu o sprječavanju sukoba interesa (NN 26/11, 12/12, 126/12, 57/15) udjel u vlasništvu Prijavitelja? </t>
  </si>
  <si>
    <t xml:space="preserve">3. Ima li Prijavitelj udjele u drugim poslovnim subjektima veći od 25,00% </t>
  </si>
  <si>
    <t>4. Imaju li drugi poslovni subjekti udjele u Prijavitelju veće od 25%</t>
  </si>
  <si>
    <t>5. Da li je Prijavitelj povezan s drugim poslovnim subjektom putem fizičke osobe</t>
  </si>
  <si>
    <t xml:space="preserve">Imaju li dužnosnici i članovi njihovih obitelji sukladno Zakonu o sprječavanju sukoba interesa (NN 26/11, 12/12, 126/12, 57/15) udjel u vlasništvu Prijavitelja? </t>
  </si>
  <si>
    <t>1. Prijavitelj</t>
  </si>
  <si>
    <r>
      <t xml:space="preserve">2. Podaci o Prijavitelju 
</t>
    </r>
    <r>
      <rPr>
        <sz val="12"/>
        <color theme="1"/>
        <rFont val="Calibri"/>
        <family val="2"/>
        <charset val="238"/>
        <scheme val="minor"/>
      </rPr>
      <t>(činjenično stanje u odnosu na kriterije Programa kreditiranja)</t>
    </r>
  </si>
  <si>
    <t>3. Podaci o ulaganju</t>
  </si>
  <si>
    <t>4. Podaci o kreditu</t>
  </si>
  <si>
    <t>Vlasnički kapital (za d.o.o.) ili kapital iz financijskog izvještaja (za društvo u kojem najmanje nekoliko članova snosi neograničenu odgovornost za dug društva) u HRK</t>
  </si>
  <si>
    <t>Iznos prihvatljivih troškova ulaganja
u HRK</t>
  </si>
  <si>
    <r>
      <rPr>
        <b/>
        <i/>
        <sz val="11"/>
        <color theme="0" tint="-0.499984740745262"/>
        <rFont val="Calibri"/>
        <family val="2"/>
        <charset val="238"/>
        <scheme val="minor"/>
      </rPr>
      <t>Uputa za popunjavanje Obrasca 1b - Izjava o državnim potporama i potporama male vrijednosti za Prijavitelja</t>
    </r>
    <r>
      <rPr>
        <i/>
        <sz val="11"/>
        <color theme="0" tint="-0.499984740745262"/>
        <rFont val="Calibri"/>
        <family val="2"/>
        <charset val="238"/>
        <scheme val="minor"/>
      </rPr>
      <t xml:space="preserve">
Potrebno je popuniti samo polja označena plavom bojom (redak 13, te Tablice 1, 2, 3 i 5).
</t>
    </r>
  </si>
  <si>
    <r>
      <t xml:space="preserve">Pojašnjenje: </t>
    </r>
    <r>
      <rPr>
        <i/>
        <sz val="14"/>
        <color theme="1" tint="0.34998626667073579"/>
        <rFont val="Calibri"/>
        <family val="2"/>
        <charset val="238"/>
        <scheme val="minor"/>
      </rPr>
      <t>Povezani poslovni subjekti su poslovni subjekti koji su povezani na temelju izravne ili neizravne kontrole koju jedno poduzeće ima nad glasačkim pravima drugog poslovnog subjekta ili na temelju prava ostvarivanja vladajućeg utjecaja nad poslovnim subjektom. Izravna ili neizravna kontrola postoji ukoliko jedan poslovni subjekt ima udjel u drugom poslovnom subjektu koji prelazi prag od 50,01%, te ako među poslovnim subjektima postoji jedna od sljedećih veza (Člank 2. stavak 2. Preporuke Komisije 2003/361/EZ ):
1. jedan poslovni subjekt ima većinu glasačkih prava dioničara ili članova u drugom poslovnom subjektu
2. jedan poslovni subjekt ima pravo postaviti ili smijeniti većinu članova upravnog, upravljačkog ili nadzornog tijela drugog poslovnog subjekta
3. jedan poslovni subjekt ima pravo ostvarivati vladajući utjecaj na drugog poslovnog subjekta na temelju ugovora sklopljenog s tim poslovnim subjektom ili na temelju odredbe njegova statuta ili društvenog ugovora
4. jedan poslovni subjekt koji je dioničar ili član drugog poslovnog subjekta sâm kontrolira, prema dogovoru s drugim dioničarima ili članovima tog poslovnog subjekta većinu glasačkih prava dioničara ili članova u tom poslovnom subjektu</t>
    </r>
    <r>
      <rPr>
        <b/>
        <i/>
        <sz val="14"/>
        <color theme="1" tint="0.34998626667073579"/>
        <rFont val="Calibri"/>
        <family val="2"/>
        <charset val="238"/>
        <scheme val="minor"/>
      </rPr>
      <t xml:space="preserve">
Napomena za popunjavanje stupca D: </t>
    </r>
    <r>
      <rPr>
        <i/>
        <sz val="14"/>
        <color theme="1" tint="0.34998626667073579"/>
        <rFont val="Calibri"/>
        <family val="2"/>
        <charset val="238"/>
        <scheme val="minor"/>
      </rPr>
      <t xml:space="preserve">U slučaju da se prilikom izrade financijskih izvještaja ne provodi puna konsolidacija između Prijavitelja i povezanog poslovnog subjekta potrebno je u stupcu D odabrati NE. U tom slučaju za poslovni subjekt iz stupca B potrebno je prilikom unosa podataka u stupce H, I i J dodati:
1. 100% podataka svih povezanih poslovnih subjekata (osim Prijavitelja)  i 
2. podatke koji predstavljaju postotak udjela poslovnog subjekta iz stupca B u partnerskim poslovnim subjektima i/ili postotak udjela partnerskih poslovnih subjekata u poslovnog subjekta iz stupca B
</t>
    </r>
    <r>
      <rPr>
        <b/>
        <i/>
        <sz val="14"/>
        <color theme="1" tint="0.34998626667073579"/>
        <rFont val="Calibri"/>
        <family val="2"/>
        <charset val="238"/>
        <scheme val="minor"/>
      </rPr>
      <t xml:space="preserve">
</t>
    </r>
  </si>
  <si>
    <t>Potrebno je popuniti samo polja označena plavom bojom.</t>
  </si>
  <si>
    <r>
      <t xml:space="preserve">Pojašnjenje: </t>
    </r>
    <r>
      <rPr>
        <i/>
        <sz val="14"/>
        <color theme="1" tint="0.34998626667073579"/>
        <rFont val="Calibri"/>
        <family val="2"/>
        <charset val="238"/>
        <scheme val="minor"/>
      </rPr>
      <t xml:space="preserve">Prema članku 2. stavak 2. Preporuke Komisije 2003/361/EZ partenerskim poslovnim subjektima u odnosu na Prijavitalja se smatraju oni poslovni subjekti koji ispunjavaju jedan od sljedeća dva kriterija: 
1. Poslovni subjekti </t>
    </r>
    <r>
      <rPr>
        <b/>
        <i/>
        <u/>
        <sz val="14"/>
        <color theme="1" tint="0.34998626667073579"/>
        <rFont val="Calibri"/>
        <family val="2"/>
        <charset val="238"/>
        <scheme val="minor"/>
      </rPr>
      <t>u kojima Prijavitelj</t>
    </r>
    <r>
      <rPr>
        <i/>
        <sz val="14"/>
        <color theme="1" tint="0.34998626667073579"/>
        <rFont val="Calibri"/>
        <family val="2"/>
        <charset val="238"/>
        <scheme val="minor"/>
      </rPr>
      <t xml:space="preserve"> ima najmanje 25% do najviše 50% udjela u kapitalu ili glasačkim pravima  
2. Poslovni subjekti </t>
    </r>
    <r>
      <rPr>
        <b/>
        <i/>
        <u/>
        <sz val="14"/>
        <color theme="1" tint="0.34998626667073579"/>
        <rFont val="Calibri"/>
        <family val="2"/>
        <charset val="238"/>
        <scheme val="minor"/>
      </rPr>
      <t>koji u Prijavitelju</t>
    </r>
    <r>
      <rPr>
        <i/>
        <sz val="14"/>
        <color theme="1" tint="0.34998626667073579"/>
        <rFont val="Calibri"/>
        <family val="2"/>
        <charset val="238"/>
        <scheme val="minor"/>
      </rPr>
      <t xml:space="preserve"> imaju najmanje 25% do najviše 50% udjela u kapitalu ili glasačkim pravima 
Iznimno i u skladu s Preporukom Komisije 2003/361/EZ, partnerskim poslovnim subjektima ne smatraju se sljedeći subjekti čak i u slučaj da imaju od 25,00% do 50,00% udjela u kapitalu ili glasačkim pravima Prijavitelja, pod uvjetom da se ne smatraju povezanim poslovnim subjektima u skladu s člankom 3. Preporuke Komisije 2003/361/EZ:
1. Sveučilišta i neprofitni istraživački centri
2. Institucionalni investitori, uključujući regionalne razvojne fondove
3. Jedinice lokalne i područne (regionalne) samouprave s prpračunom manjim od EUR 10.000.000,00 i 5.000 stanovnika
4. Javna investicijska društva (Public investment corporation), društva rizičnog kapitala (Venture capital companies), pojedinci ili skupine pojedinaca s redovitom djelatnošću ulaganja rizičnog kapitala koji ulažu vlasnički kapital u poduzetnike koji nisu uvršteni na burzu (poslovni anđeli), pod uvjetom da je ukupno ulaganje tih poslovnih anđela u istog poduzetnika manje od EUR 1.250.000,00
</t>
    </r>
    <r>
      <rPr>
        <b/>
        <i/>
        <sz val="14"/>
        <color theme="1" tint="0.34998626667073579"/>
        <rFont val="Calibri"/>
        <family val="2"/>
        <charset val="238"/>
        <scheme val="minor"/>
      </rPr>
      <t xml:space="preserve">Napomena za popunjavanje stupca D: </t>
    </r>
    <r>
      <rPr>
        <i/>
        <sz val="14"/>
        <color theme="1" tint="0.34998626667073579"/>
        <rFont val="Calibri"/>
        <family val="2"/>
        <charset val="238"/>
        <scheme val="minor"/>
      </rPr>
      <t xml:space="preserve">U slučaju da je poslovni subjekt iz stupca B povezana osoba s drugim poslovnim subjektom (tj. posjeduje više od 50% udjela u kapitalu ili glasačkim pravima u drugom poslovnom subjektu, osim Prijavitelja) u stupcima H, I i J potrebno je poslovnom subjektu iz stupca B u 100%-tnom iznosu pribrojiti podake tako povezanog poslovnog subjekta.
Ukoliko je poslovni subjekt iz stupca B partnerski povezan s nekim subjektom (tj. posjeduje više od 25% do 50% udjela u kapitalu ili glasačkim pravima u drugom poslovnom subjektu), podaci poslovnih subjekata koji su u partnerski povezani s poslovnim subjektom se NE uzimaju u obzir.
</t>
    </r>
  </si>
  <si>
    <r>
      <rPr>
        <b/>
        <i/>
        <sz val="11"/>
        <color theme="1" tint="0.34998626667073579"/>
        <rFont val="Calibri"/>
        <family val="2"/>
        <charset val="238"/>
        <scheme val="minor"/>
      </rPr>
      <t>Uputa za popunjavanje Obrasca 3 - Izjava o državnim potporama i potporama male vrijednosti za povezane osobe</t>
    </r>
    <r>
      <rPr>
        <i/>
        <sz val="11"/>
        <color theme="1" tint="0.34998626667073579"/>
        <rFont val="Calibri"/>
        <family val="2"/>
        <charset val="238"/>
        <scheme val="minor"/>
      </rPr>
      <t xml:space="preserve">
Potrebno je popuniti samo polja označena plavom bojom (Podaci o poslovnom subjeku, Podaci o Prijavitelju, te Tablice 1, 2 i 3).
</t>
    </r>
  </si>
  <si>
    <r>
      <t xml:space="preserve">Ako je poslovni subjekt </t>
    </r>
    <r>
      <rPr>
        <b/>
        <i/>
        <sz val="11"/>
        <color theme="1" tint="0.34998626667073579"/>
        <rFont val="Calibri"/>
        <family val="2"/>
        <charset val="238"/>
        <scheme val="minor"/>
      </rPr>
      <t>koristio državne potpore i/ili potpore male vrijednosti obvezno ispuniti niže navedene podatke.</t>
    </r>
  </si>
  <si>
    <r>
      <rPr>
        <b/>
        <i/>
        <sz val="11"/>
        <color theme="1" tint="0.34998626667073579"/>
        <rFont val="Calibri"/>
        <family val="2"/>
        <charset val="238"/>
        <scheme val="minor"/>
      </rPr>
      <t>Uputa za popunjavanje Obrasca 1a - Zahtjev za ESIF kredit za rast i razvoj</t>
    </r>
    <r>
      <rPr>
        <i/>
        <sz val="11"/>
        <color theme="1" tint="0.34998626667073579"/>
        <rFont val="Calibri"/>
        <family val="2"/>
        <charset val="238"/>
        <scheme val="minor"/>
      </rPr>
      <t xml:space="preserve">
1. Potrebno je popuniti samo polja označena plavom bojom.
2. Pozicioniranjem miša na pojedino pitanje/kriterij pojaviti će se pojašnjenje određenog pitanja/kriterija.
3. Za određene kriterije će se u stupcu K odrediti indikativna prihvatljivost ili neprihvatljivost. Stvarna prihvatljivost ili neprihvatljivost odnosno ispunjenje ili neispunjenje određenog kriterija procijeniti će poslovna banka (financijski posrednik) nakon dostave sve potrebne dokumentacije i informacija od strane Prijavitelja.
4. U slučaju da je u stupcu K indikativna prihvatljivost ocijenjena kao OGRANIČENO, potrebna je dodatna provjera kako bi se utvrdilo zadovoljava li Prijavitelj određeni kriterij. Navedenu provjeru provesti će poslovna banka (financijski posrednik) nakon podnošenja ovog Zahtjeva, te po potrebi od Prijavitelja zatražiti dodatne informacije.
5. Podnošenje ovog zahtjeva ni na koji način ne obvezuje poslovnu banku (financijskog posrednika) na odobrenje ESIF kredita za rast i razvoj Prijavitelju.</t>
    </r>
  </si>
  <si>
    <t>Naziv NKD osnovne djelatnosti:</t>
  </si>
  <si>
    <t>Datum početka poslovanja Prijavitelja (dd.mm.gggg.):</t>
  </si>
  <si>
    <t>Npr: Ako korisnik kredita ima hotel a dogovori pranje rublja kod lokalnog dobavljača a isti zbog povećanja obima posla zaposli nove djelatnike.</t>
  </si>
  <si>
    <t>Npr: Ukoliko poduzetnik uvodi novu poslovnu djelatnost temeljem nove investicije.</t>
  </si>
  <si>
    <t>Opisna kategorija. Npr: Što je konkretno proširenje djelatnosti donijelo za poduzetnika (nova usluga, proizvod).</t>
  </si>
  <si>
    <t>Ispunjava se samo ako je potpora dodijeljena za to. Ako je uveo novi proizvod/uslugu.</t>
  </si>
  <si>
    <t>Ispunjava se samo ako je potpora dodijeljena za to. Npr. Novi inovativni proces ili proizvod kojeg do tada nije imao.</t>
  </si>
  <si>
    <t>Nemamo uputu, predlažemo odgovoriti ne ili ostaviti prazno.</t>
  </si>
  <si>
    <t xml:space="preserve">Popunjava se ako se investicija odnosi na transfer tehnologije. </t>
  </si>
  <si>
    <t xml:space="preserve">Popunjava se u slučaju da se investicijom stvara nova tehnologija. </t>
  </si>
  <si>
    <t>Upisuje se stvarni broj novozaposlenih koji mora biti identičan onome iz zahtjeva za kredit.</t>
  </si>
  <si>
    <t>Nemamo uputu, ispunjava se iznimno. U praksi rijetko koji korisnik ispuni navedeno.</t>
  </si>
  <si>
    <t>Dugotrajna materijalna imovina i obrtna sredstva</t>
  </si>
  <si>
    <r>
      <t xml:space="preserve">Ako je Prijavitelj </t>
    </r>
    <r>
      <rPr>
        <b/>
        <i/>
        <sz val="11"/>
        <color theme="0" tint="-0.499984740745262"/>
        <rFont val="Calibri"/>
        <family val="2"/>
        <charset val="238"/>
        <scheme val="minor"/>
      </rPr>
      <t>koristio državne potpore i/ili potpore male vrijednosti</t>
    </r>
    <r>
      <rPr>
        <i/>
        <sz val="11"/>
        <color theme="0" tint="-0.499984740745262"/>
        <rFont val="Calibri"/>
        <family val="2"/>
        <charset val="238"/>
        <scheme val="minor"/>
      </rPr>
      <t xml:space="preserve"> obvezno ispuniti niže navedene podatke (potrebni podaci nalaze se u odluci o dodjeli potpore koju je izdalo tijelo koje je dodijelilo potporu.)</t>
    </r>
  </si>
  <si>
    <r>
      <t>Pravni temelj dodjele potpore 
(</t>
    </r>
    <r>
      <rPr>
        <b/>
        <i/>
        <sz val="11"/>
        <color theme="1"/>
        <rFont val="Calibri"/>
        <family val="2"/>
        <charset val="238"/>
        <scheme val="minor"/>
      </rPr>
      <t>npr. čl 14. GBER)</t>
    </r>
  </si>
  <si>
    <t>Pravni temelj dodjele potpore 
(npr. čl 14. GBER)</t>
  </si>
  <si>
    <r>
      <t xml:space="preserve">Pojašnjenje: </t>
    </r>
    <r>
      <rPr>
        <i/>
        <u/>
        <sz val="14"/>
        <color theme="1" tint="0.34998626667073579"/>
        <rFont val="Calibri"/>
        <family val="2"/>
        <charset val="238"/>
        <scheme val="minor"/>
      </rPr>
      <t>Prema članku 3. stavak 3. Preporuke Komisije 2003/361/EZ Povezanima poslovnim subjektima smatraju se i poslovni subjekti koji jednu od tih povezanosti ostvaruju posredstvom fizičke osobe ili skupine fizičkih osoba koje zajedno djeluju ako se bave svojom djelatnošću ili dijelom svoje djelatnosti na istom mjerodavnom tržištu ili susjednim tržištima. U slučaju da pojedinci zajednički djeluju, tj. bave se svojom djelatnošću ili dijelom svoje djelatnosti na istom mjerodavnom tržištu ili susjednim tržištima, postoji povezanost ako  glasačka prava fizičke osobe ili skupine fizičkih osoba koje zajedno djeluju prelaze prag od 50%. Povezanost putem fizičkih osoba ostvaruje se ukoliko je riječ o bračnim drugovima, djeci, roditeljima, braći i sestrama -  krvno srodstvo je već dovoljno da se utvrdi zajedničko djelovanje, no nije ključno nego činjenica djeluju li navedene osobe (npr koje nisu krvni srodnici) u zajednički ( Primjerice, evidentno je da dvije fizičke osobe iako nisu u krvnom srodstvu zajednički donose odluke i upravljaju s oba društva, nijedna osoba ne može samostalno donositi odluke, pri čemu se navedeno provjerava osnivačkim aktom, statututom i sl.)</t>
    </r>
    <r>
      <rPr>
        <i/>
        <sz val="14"/>
        <color theme="1" tint="0.34998626667073579"/>
        <rFont val="Calibri"/>
        <family val="2"/>
        <charset val="238"/>
        <scheme val="minor"/>
      </rPr>
      <t xml:space="preserve">
Općenito se smatra da mjerodavno tržište pokriva sve one proizvode i usluge koji su međusobno zamjenjivi ili supstitutabilni od strane potrošača, zbog karakteristika proizvoda, njihove cijene i korištenja.
Susjednim tržištem smatra se tržište:
­ međusobno komplementarnih proizvoda ili usluga, 
­ proizvoda koji pripadaju skupini proizvoda koje općenito kupuje ista potrošačka skupina za istu finalnu upotrebu,
­ izravno smješteno uzlazno ili silazno u odnosu na mjerodavno tržište (npr. tržište proizvoda od drva je uzlazno tržište u odnosu na tržište drvne sirovine i obratno).
U svaki redak tablice potrebno je navesti poslovnog subjekta s kojim je Prijavitelj povezan putem fizičke osobe (npr. ukoliko je riječ o dva poslovna subjekta, isto se unosi u dva retka). Ukoliko je poslovni subjekt iz stupca E povezan s drugim poslovnim subjektom  (tj. posjeduje više od 50% udjela u kapitalu ili glasačkim pravima u drugom poslovnom subjektu, osim Prijavitelja) u stupcima H, I i J potrebno je poslovnom subjektu iz stupca E u 100%-tnom iznosu pribrojiti podake tako povezanog poslovnog subjekta.
</t>
    </r>
  </si>
  <si>
    <t>Brišemo</t>
  </si>
  <si>
    <t>Dodano pojašnjenje</t>
  </si>
  <si>
    <t>poslovanje klijenta</t>
  </si>
  <si>
    <t>Planirani početak ulaganja koje se financira ESIF Kreditom za rast i razvoj (dd.mm.gggg.)</t>
  </si>
  <si>
    <t>Planirani završetak ulaganja koje se financira ESIF Kreditom za rast i razvoj (dd.mm.gggg.)</t>
  </si>
  <si>
    <t>* za obračun iznosa dodijeljene potpore u EUR potrebno je koristiti srednjem tečaju HNB na datum dodjele potpore</t>
  </si>
  <si>
    <t>Ako je odgovor DA, navesti broj poduzetnika koji u njoj sudjeluju (brojčani upis, NE tekstualni)</t>
  </si>
  <si>
    <t xml:space="preserve">Obrazac 4 - Analiza učinkovitosti po kategorijama državnih potpora (Regionalne potpore)
</t>
  </si>
  <si>
    <t xml:space="preserve">Da li je poduzetnik primio potporu za sanaciju, a još nije vratio zajam ili okončao jamstvo? </t>
  </si>
  <si>
    <t xml:space="preserve">Podaci za dostavu informacijskih i trajnih ploča te naljepnica vezano za ispunjavanje obveze vidljivosti </t>
  </si>
  <si>
    <t>Svojim potpisom potvrđujemo da smo upoznati da će detaljnu procjenu veličine Prijavitelja provesti Financijski posrednik prilikom obrade svih dostavljenih podataka i dokumentacije, a tako utvrđena veličina poduzetnika će se koristiti za konačno utvrđivanje prihvatljivosti Prijavitelja za financijski instrument ESIF krediti za rast i razvoj.
Svojim potpisom potvrđujemo točnost i potpunost podataka koji su navedeni u ovom obrascu.
Suglasni smo da poslovna banka (financijski posrednik), te sve institucije koje su na bilo koji način uključene u provedbu financijskog instrumenta ESIF krediti za rast i razvoj mogu provjeravati točnost podataka navedenih u ovom obrascu u bilo kojoj fazi vrednovanja, provedbe projekta ili otplate ESIF kredita za rast i razvoj.</t>
  </si>
  <si>
    <t>(puni naziv Povezane osobe)</t>
  </si>
  <si>
    <t xml:space="preserve">Prijavitelj izjavljuje kako je upoznat s obvezom poslovne banke (financijskog posrednika) da nadležne institucije obaviještava o iznosu i korištenju odobrene državne potpore i potpore male vrijednosti sukladno svakodobno važećim propisima, a što uključuje dostavu podataka navedenih u ovoj Izjavi i u pratećoj dokumentaciji trećim osobama, kao i javnu objavu podataka o odobrenim potporama i načinu njihovog korištenja od strane trećih osoba/nadležnih institucija u sklopu izvješća o odobrenim potporama koja im je poslovna banka (financijski posrednik) obvezna dostavljati, te izjavljuje da je s navedenim izvještavanjem, razmjenom i javnom objavom podataka suglasan.
Prijavitelj potvrđuje točnost i potpunost podataka navedenih u ovoj Izjavi.
</t>
  </si>
  <si>
    <t>g)</t>
  </si>
  <si>
    <t>Da li je za poduzetnika donesena odluka o pokretanju postupka prisilne likvidacije ili odluka o poništenju ili ukidanju rješenja kojim im je dano odobrenje za rad?</t>
  </si>
  <si>
    <t>Likvidacija/poništenje</t>
  </si>
  <si>
    <t>C 31.02 - 310200</t>
  </si>
  <si>
    <t>C 31.03 - 310300</t>
  </si>
  <si>
    <t>C 31.09 - 310900</t>
  </si>
  <si>
    <t>Proizvodnja pekarskih i brašnastih proizvoda te kolača</t>
  </si>
  <si>
    <t>4. Agregirani podaci za utvrđivanje veličine Prijavitelja</t>
  </si>
  <si>
    <t>5. Dokumentacija koju je potrebno dostaviti poslovnoj banci (financijskom posredniku) i koja je prilog Izjavi o veličini poduzetnika</t>
  </si>
  <si>
    <t>2</t>
  </si>
  <si>
    <t>E 37.00 - 370000</t>
  </si>
  <si>
    <t>E 37.10 - 371000</t>
  </si>
  <si>
    <t>E 37.10 - 371001</t>
  </si>
  <si>
    <t>E 37.10 - 371002</t>
  </si>
  <si>
    <t>E 37.10 - 371003</t>
  </si>
  <si>
    <t>E 37.10 - 371004</t>
  </si>
  <si>
    <t>E 38.00 - 380000</t>
  </si>
  <si>
    <t>E 38.10 - 381000</t>
  </si>
  <si>
    <t>E 38.11 - 381100</t>
  </si>
  <si>
    <t>E 38.12 - 381200</t>
  </si>
  <si>
    <t>E 38.20 - 382000</t>
  </si>
  <si>
    <t>E 38.21 - 382100</t>
  </si>
  <si>
    <t>E 38.21 - 382110</t>
  </si>
  <si>
    <t>E 38.21 - 382111</t>
  </si>
  <si>
    <t>E 38.21 - 382112</t>
  </si>
  <si>
    <t>E 38.21 - 382113</t>
  </si>
  <si>
    <t>E 38.21 - 382114</t>
  </si>
  <si>
    <t>E 38.21 - 382115</t>
  </si>
  <si>
    <t>E 38.21 - 382120</t>
  </si>
  <si>
    <t>E 38.21 - 382130</t>
  </si>
  <si>
    <t>E 38.21 - 382140</t>
  </si>
  <si>
    <t>E 38.21 - 382141</t>
  </si>
  <si>
    <t>E 38.21 - 382142</t>
  </si>
  <si>
    <t>E 38.21 - 382143</t>
  </si>
  <si>
    <t>E 38.21 - 382144</t>
  </si>
  <si>
    <t>E 38.21 - 382190</t>
  </si>
  <si>
    <t>E 38.22 - 382200</t>
  </si>
  <si>
    <t>E 38.30 - 383000</t>
  </si>
  <si>
    <t>E 38.31 - 383100</t>
  </si>
  <si>
    <t>E 38.32 - 383200</t>
  </si>
  <si>
    <t>E 39.00 - 390000</t>
  </si>
  <si>
    <t>Proizvodnja dvopeka, keksa i srodnih proizvoda; proizvodnja trajnih peciva i sličnih proizvoda te kolača</t>
  </si>
  <si>
    <t>Proizvodnja ostalih proizvoda od papira i kartona d. n.</t>
  </si>
  <si>
    <t>Proizvodnja fibrocementa</t>
  </si>
  <si>
    <t>Popravak i održavanje ostalih prijevoznih sredstava, d. n.</t>
  </si>
  <si>
    <t>Trgovina na malo obućom i proizvodima od kože u specijaliziranim prodavaonicama</t>
  </si>
  <si>
    <t>Taksi-služba</t>
  </si>
  <si>
    <t>Agencije za promidžbu</t>
  </si>
  <si>
    <t>Ostale zabavne i rekreacijske djelatnosti d. n.</t>
  </si>
  <si>
    <t>Djelatnosti privatnih kućanstava koja proizvode različitu robu za vlastite potrebe</t>
  </si>
  <si>
    <t>Djelatnosti privatnih kućanstava koja obavljaju različite usluge za vlastite potrebe</t>
  </si>
  <si>
    <t>Ovaj NKD traži dodatnu provjeru - u okviru ovog razreda potrebno je izabrati podrazred (odjeljak) koji jasno određuje osnovnu djelatnost poduzetnika</t>
  </si>
  <si>
    <t>Ovaj NKD traži dodatnu provjeru</t>
  </si>
  <si>
    <t>Ovaj NKD traži dodatnu provjeru - prihvatljivo ako poduzetnik u okviru osnovne djelatnosti ne razvija aplikacije, softver i slično za GMO ili kloniranje ljudi</t>
  </si>
  <si>
    <t>NAPOMENA ZA
OSNOVNU DJELATNOST</t>
  </si>
  <si>
    <t>NAPOMENA ZA
DJELATNOST ULAGANJA</t>
  </si>
  <si>
    <t>Ovaj NKD traži dodatnu provjeru - u okviru ovog razreda potrebno je izabrati podrazred (odjeljak) koji jasno određuje djelatnost ulaganja poduzetnika</t>
  </si>
  <si>
    <t>Ovaj NKD traži dodatnu provjeru - prihvatljivo ako se ne financira razvoj aplikacija, softvera i sličnog za GMO ili kloniranje ljudi</t>
  </si>
  <si>
    <t>Odnosi li se potpora na istu investiciju za koju se traži ESIF kredit za rast i razvoj?</t>
  </si>
  <si>
    <t>Napomena
OD/DU</t>
  </si>
  <si>
    <t>Napomena
(potvrda posl. subjekta)</t>
  </si>
  <si>
    <t>Iznos kredita koji se odnosi na kupnju građevinskog objekta ili vlasništva posebnog dijela nekretnine</t>
  </si>
  <si>
    <t>Iznos kredita koji se odnosi na kupnju zemljišta</t>
  </si>
  <si>
    <t>Županija sjedišta</t>
  </si>
  <si>
    <t>Poslovni subjekt potvrđuje da u okviru osnovne djelatnosti ne proizvodi strojeve za industriju alkoholnih pića i duhana.</t>
  </si>
  <si>
    <t>Poslovni subjekt potvrđuje da u okviru djelatnosti ulaganja neće proizvoditi strojeve za industriju alkoholnih pića i duhana.</t>
  </si>
  <si>
    <r>
      <rPr>
        <b/>
        <i/>
        <sz val="11"/>
        <color theme="1" tint="0.34998626667073579"/>
        <rFont val="Calibri"/>
        <family val="2"/>
        <charset val="238"/>
        <scheme val="minor"/>
      </rPr>
      <t>Uputa za popunjavanje Obrasca 4 - Analiza učinkovitosti po kategorijama državnih potpora</t>
    </r>
    <r>
      <rPr>
        <i/>
        <sz val="11"/>
        <color theme="1" tint="0.34998626667073579"/>
        <rFont val="Calibri"/>
        <family val="2"/>
        <charset val="238"/>
        <scheme val="minor"/>
      </rPr>
      <t xml:space="preserve">
1. Podatke koji se traže u Obrascu 4 Prijavitelj je dužan dostaviti sukladno Pravilniku o dostavi prijedloga državnih potpora i podataka o državnim potporama (NN 99/13) te Zakonu o državnim potporama (NN47/14).
2. Potrebno je odgovoriti na što je moguće više pitanja, koristeći informacije kojima Prijavitelj raspolaže u trenutku ispunjavanja ovog obrasca. Ukoliko Prijavitelj nema informacija ili ne zna odogovor na određeno pitanje (osim pitanja 1. i 2.) potrebno je polje za odgovor ostaviti prazno)
3. Potrebno je popuniti samo polja označena plavom bojom.
4. Pozicioniranjem miša na pojedino pitanje pojaviti će se pojašnjenje određenog pitanja.</t>
    </r>
  </si>
  <si>
    <t>Ovaj NKD traži dodatnu provjeru - prihvatljiva je gradnja čamaca, tj. svih plovila isključivo manjih od 100 tona s time da je moguće financirati samo dugotrajnu imovinu (proizvodne hale, strojevi, dizalice, navozi i slično).</t>
  </si>
  <si>
    <t xml:space="preserve">Ovaj NKD traži dodatnu provjeru - prihvatljiva je gradnja plutajućih objekata, tj. plovila/objekta isključivo manjih od 100 tona s time da je moguće financirati samo dugotrajnu imovina (proizvodne hale, strojevi, dizalice, navozi i slično). </t>
  </si>
  <si>
    <t>Ovaj NKD traži dodatnu provjeru - prihvatljivo ako poduzetnik u okviru osnovne djelatnosti gradi isključivo brodove, plovila ili plutajuće objekte manje od 100 tona.
Većina prihoda poduzetnika mora biti iz prihvatljivih plovila.</t>
  </si>
  <si>
    <t>Poslovni subjekt potvrđuje da u okviru osnovne djelatnosti ne proizvodi igraće karte, zabavne automate, igre na automatima s ubačenim novcem, biljare, specijalne stolove za kasino-igre itd.</t>
  </si>
  <si>
    <t>Poslovni subjekt potvrđuje da u okviru djelatnosti ulaganja neće proizvoditi igraće karte, zabavne automate, igre na automatima s ubačenim novcem, biljare, specijalne stolove za kasino-igre itd.</t>
  </si>
  <si>
    <t>Ovaj NKD traži dodatnu provjeru - NIJE PRIHVATLJIVA proizvodnja igraćih karata, zabavnih automata, igara na automatima s ubačenim novcem, biljara, specijalnih stolova za kasino-igre itd.</t>
  </si>
  <si>
    <t>Poslovni subjekt potvrđuje da u okviru osnovne djelatnosti većinu prihoda ne ostvaruje u trgovini alkoholnim pićima i duhanom.</t>
  </si>
  <si>
    <t>Poslovni subjekt potvrđuje da u okviru osnovne djelatnosti većinu prihoda ne ostvaruje u trgovini sirovim duhanom nije pretežita djelatnost.</t>
  </si>
  <si>
    <t>Poslovni subjekt potvrđuje da u okviru osnovne djelatnosti većinu prihoda ne ostvaruje posredovanjem u trgovini alkoholnim pićima i duhanom.</t>
  </si>
  <si>
    <t>Ovaj NKD traži dodatnu provjeru - prihvatljivo ako u okviru osnovne djelatnosti poduzetnik većinu prihoda ne ostvaruje posredovanjem u trgovini alkoholnim pićima i duhanom.</t>
  </si>
  <si>
    <t>Ovaj NKD traži dodatnu provjeru - prihvatljivo ako u okviru osnovne djelatnosti poduzetnik većinu prihoda ne ostvaruje u trgovini sirovim duhanom.</t>
  </si>
  <si>
    <t>Ovaj NKD traži dodatnu provjeru - prihvatljivo ako u okviru osnovne djelatnosti poduzetnik većinu prihoda ne ostvaruje u trgovini alkoholnim pićima i duhanom.</t>
  </si>
  <si>
    <t>Ovaj NKD traži dodatnu provjeru - prihvatljivo ako u okviru osnovne djelatnosti poduzetnik većinu prihoda ne ostvaruje u trgovini alkoholnim pićima i duhanskim proizvodima.</t>
  </si>
  <si>
    <t>Poslovni subjekt potvrđuje da u okviru osnovne djelatnosti većinu prihoda ne ostvaruje u trgovini alkoholnim pićima i duhanskim proizvodima.</t>
  </si>
  <si>
    <t>Ovaj NKD traži dodatnu provjeru - prihvatljivo ako u okviru osnovne djelatnosti poduzetnik većinu prihoda ne ostvaruje u trgovini alkoholnim pićima.</t>
  </si>
  <si>
    <t>Poslovni subjekt potvrđuje da u okviru osnovne djelatnosti većinu prihoda ne ostvaruje u trgovini alkoholnim pićima.</t>
  </si>
  <si>
    <t>Ovaj NKD traži dodatnu provjeru - prihvatljivo ako u okviru osnovne djelatnosti poduzetnik većinu prihoda ne ostvaruje u trgovini alkoholnim pićima i duhanskim proizvodima odnosno u kojima navedene djelatnosti ne prevladavaju.</t>
  </si>
  <si>
    <t>Ovaj NKD traži dodatnu provjeru - prihvatljivo ako se u okviru osnovne djelatnosti poduzetnik ne bavi trgovinom u kojoj ostvaruje većinu prihoda od duhana ili duhanskih proizvoda ili alkoholnih pića. Trgovina ribama, rakovima i školjkama je isključena.</t>
  </si>
  <si>
    <t>Poslovni subjekt potvrđuje da se u okviru osnovne djelatnosti ne bavi trgovinom u kojoj ostvaruje većinu prihoda od duhana ili duhanskih proizvoda ili alkoholnih pića, te da je u okviru osnovne djelatnosti trgovina ribama, rakovima i školjkama u cijelosti isključena.</t>
  </si>
  <si>
    <t>Poslovni subjekt potvrđuje da je u okviru osnovne djelatnosti trgovina ribama, rakovima i školjkama u cijelosti isključena.</t>
  </si>
  <si>
    <t>Ovaj NKD traži dodatnu provjeru - prihvatljivo ako je u okviru osnovne djelatnosti poduzetnika trgovina ribama, rakovima i školjkama u cijelosti isključena.</t>
  </si>
  <si>
    <t>Poslovni subjekt potvrđuje da je očekivani broj novozaposlenih izračunat metodologijom ekvivalenta punog radnog vremena na godišnjoj razini</t>
  </si>
  <si>
    <t>Ovaj NKD traži dodatnu provjeru - 
prihvatljivo ako poduzetnik u okviru osnovne djelatnosti ne proizvodi strojeve za industriju alkoholnih pića i duhana</t>
  </si>
  <si>
    <t>Ovaj NKD traži dodatnu provjeru - prihvatljiva je proizvodnja strojeva za industriju hrane i bezalkoholnih pića. Proizvodnja strojeva za industriju alkoholnih pića i duhana nije prihvatljiva.</t>
  </si>
  <si>
    <t>Ovaj NKD traži dodatnu provjeru - prihvatljivo ako poduzetnik u okviru osnovne djelatnosti gradi isključivo čamce, brodove ili druga plovila manja od 100 tona.
Većina prihoda poduzetnika mora biti iz prihvatljivih plovila.</t>
  </si>
  <si>
    <t>Poslovni subjekt potvrđuje da u okviru osnovne djelatnosti gradi isključivo čamce, brodove ili druga plovila manja od 100 tona. Većina prihoda poduzetnika je iz gradnje prihvatljivih plovila.</t>
  </si>
  <si>
    <t>Ovaj NKD traži dodatnu provjeru -prihvatljivo ako ne uključuje sektor čelika.</t>
  </si>
  <si>
    <t>Ovaj NKD traži dodanu provjeru - neprihvatljivo ako je sadržaj portala neka od neprihvatljivih osnovnih djelatnosti</t>
  </si>
  <si>
    <t>Ovaj NKD traži dodanu provjeru - neprihvatljivo ako se ulaganje u portal odnosi na sadržaj neke od neprihvatljivih osnovnih djelatnosti ili djelatnosti ulaganja</t>
  </si>
  <si>
    <t>Poslovni subjekt potvrđuje da osnovna djelatnost ne uključuje sektor čelika.</t>
  </si>
  <si>
    <t>Poslovni subjekt potvrđuje da djelatnost ulaganja ne uključuje sektor čelika.</t>
  </si>
  <si>
    <t>Poslovni subjekt potvrđuje da u okviru osnovne djelatnosti sadržaj portala nije neka od neprihvatljivih osnovnih djelatnosti.</t>
  </si>
  <si>
    <t>Poslovni subjekt potvrđuje da se ulaganje u portal ne odnosi na sadržaj neke od neprihvatljivih osnovnih djelatnosti ili djelatnosti ulaganja.</t>
  </si>
  <si>
    <t>Poslovni subjekt potvrđuje da u okviru osnovne djelatnosti ne razvija aplikacije, softver i slično za GMO ili kloniranje ljudi.</t>
  </si>
  <si>
    <t>Poslovni subjekt potvrđuje da u okviru djelatnosti ulaganja neće razvijati aplikacije, softver i slično za GMO ili kloniranje ljudi.</t>
  </si>
  <si>
    <t>Proizvodnja kruha; proizvodnja svježih peciva i sličnih proizvoda te kolača</t>
  </si>
  <si>
    <t>Proizvodnja osvježavajućih napitaka; proizvodnja mineralne vode i drugih flaširanih voda</t>
  </si>
  <si>
    <t>Osnovna djelatnost
(potvrda poslovnog subjekta)</t>
  </si>
  <si>
    <t>Djelatnost ulaganja
(potvrda poslovnog subjekta)</t>
  </si>
  <si>
    <t xml:space="preserve">Poslovni subjekt potvrđuje da će u okviru djelatnosti ulaganja financirati samo dugotrajnu imovinu (proizvodne hale, strojeve, dizalice, navoze i slično). </t>
  </si>
  <si>
    <t xml:space="preserve">Poslovni subjekt potvrđuje da će u okviru djelatnosti ulaganja  financirati samo dugotrajnu imovinu (proizvodne hale, strojeve, dizalice, navoze i slično). </t>
  </si>
  <si>
    <t>Referenca na isključenje u Programu kreditiranja</t>
  </si>
  <si>
    <t>Primarni poljoprivredni proizvodi (PK 2.2.a)
Poglavlje A nije prihvatljiv sektor ulaganja (PK 3.1.)</t>
  </si>
  <si>
    <t>Definicija PPP pojašnjena izmjenama PK.</t>
  </si>
  <si>
    <t>Poglavlje A nije prihvatljiv sektor ulaganja (PK 3.1)</t>
  </si>
  <si>
    <t>Ribarstvo i akvakultura (PK 2.1.a)
Poglavlje A nije prihvatljiv sektor  ulaganja (PK 3.1.)</t>
  </si>
  <si>
    <t>Rudnici ugljena (PK 2.2.a)
Poglavlje B nije prihvatljiv sektor  ulaganja (PK 3.1.)</t>
  </si>
  <si>
    <t>Lignit je smeđi ugljen i stoga neprihvatljiv (mail esif.krediti@hbor.hr od 30.1.2018.)</t>
  </si>
  <si>
    <t>Poglavlje B nije prihvatljiv sektor ulaganja (PK 3.1)</t>
  </si>
  <si>
    <t>Primarni poljoprivredni proizvodi (PK 2.2.a)
Neprihvatljiva osnovna djelatnost = neprihvatljivo ulaganje (PK 1. izmjena, točka 3.1.)</t>
  </si>
  <si>
    <t>Ribarstvo i akvakultura (PK 2.1.a)
Neprihvatljiva osnovna djelatnost = neprihvatljivo ulaganje (PK 1. izmjena, točka 3.1.)</t>
  </si>
  <si>
    <t>Osnova za neprihvatljivost pojašnjena u izmjenama PK.</t>
  </si>
  <si>
    <t>Nositelj NKD-a s prihvatljivim i neprihvatljivim osnovnim djelatnostima
Neprihvatljive osnovne djelatnosti = neprihvatljivo ulaganje</t>
  </si>
  <si>
    <t>Nositelj NKD-a s prihvatljivim i neprihvatljivim djelatnostima = ograničeno = potrebna detaljna provjera (mail esif.krediti@hbor.hr od 31.1.2018)
Neprihvatljive osnovne djelatnosti = neprihvatljivo ulaganje (esif.krediti@hbor.hr od 22.11.2017. i PK 1. izmjena, točka 3.1.)</t>
  </si>
  <si>
    <t>Duhan i destilirana alkoholna pića (proizvodnja i trgovina) uključujući proizvode povezane s njima. (PK 2.2.b)</t>
  </si>
  <si>
    <t xml:space="preserve">Neprihvatljiva osnovna djelatnost = neprihvatljivo ulaganje (esif.krediti@hbor.hr od 22.11.2017. i PK 1. izmjena, točka 3.1.) </t>
  </si>
  <si>
    <t>Nije jasno da li kosks spada u proizvodnju ugljenja, a nije izgledno da će se MSP javiti za ovakvu djelatnost.</t>
  </si>
  <si>
    <t>Nije jasno da li ovaj NKD spada u proizovdnju i distribuciju energije, a nije izgledno da će se MSP javiti za ovakvu djelatnost.</t>
  </si>
  <si>
    <t>Neprihvatljiva djelatnost jednako neprihvatljivo ulaganje (esif.krediti@hbor.hr od 22.11.2017. i PK 1. izmjena, točka 3.1.)</t>
  </si>
  <si>
    <t>Umjetna vlakna (PK 2.2.a)
Neprihvatljiva osnovna djelatnost = neprihvatljivo ulaganje</t>
  </si>
  <si>
    <t>Čelik (PK 2.2.a) prema definiciji GBER-a
Neprihvatljiva osnovna djelatnost = neprihvatljivo ulaganje</t>
  </si>
  <si>
    <t>Oružje i streljivo (PK 2.2.a)
Neprihvatljiva osnovna djelatnost = neprihvatljivo ulaganje</t>
  </si>
  <si>
    <t>Duhan i destilirana alkoholna pića (proizvodnja i trgovina) uključujući proizvode povezane s njima. (PK 2.2.b)
Neprihvatljiva osnovna djelatnost = neprihvatljivo ulaganje</t>
  </si>
  <si>
    <t>Predlažemo sljedeće obrazloženje:
Proizvodnja strojeva za proizvodnju pića je prihvatljiva ako se ne radi o strojevima specifičnim samo za proizvodnju alkoholnih pića ili duhana.
Neprihvatljiva djelatnost = neprihvatljivo ulaganje.
esif.krediti@hbor.hr od 22.11.2017.:
Zašto proizvodnja strojeva za proizvodnju pića ne bi bila a priori dopuštena? Postoje strojevi i oprema koji se jednako koriste za proizvodnju sokova i rakija (linije, miješalice, bačve, preše, muljače, itd…). Potrebno je sagledati od predmeta do predmeta. Slažemo se da je ograničeno, ali s malo proširenim obuhvatom
Predlažemo sljedeće obrazloženje:
Proizvodnja strojeva za proizvodnju pića je prihvatljiva ako se ne radi o strojevima specifičnim samo za proizvodnju alkoholnih pića ili duhana.
Neprihvatljiva djelatnost = neprihvatljivo ulaganje.</t>
  </si>
  <si>
    <t>Brodogradnja (PK 2.2.a)
Neprihvatljiva osnovna djelatnost = neprihvatljivo ulaganje</t>
  </si>
  <si>
    <t>1. Čamci i sva plovila manja od 100 t su prihvatljivi kao osnovna djelatnost. Plovila veća od toga nisu.
2. Neprihvatljiva djelatnost jednako neprihvatljivo ulaganje 
3. Kod prihvaljive proizvodnje može se financirati samo dugotrajna imovina (proizvodne hale, strojevi, dizalice, navozi, itd.), ali ne i operativni troškovi, odnosno sama gradnja broda (npr. avansi za izgradnju broda i slično). (mail esif.krediti@hbor.hr od 22.11.2017.).
4. Gleda se koja proizvodnja predstavlja većinu prihoda (sastanak u HBOR-u 13.2.2018.)</t>
  </si>
  <si>
    <t>Oružje (PK 2.2.c)</t>
  </si>
  <si>
    <t>Nije riječ o financijskim aktivnostima. Financijske aktivnosti su isključivo NKD područje K (mail esif.krediti@hbor.hr od 21.11.2017.)</t>
  </si>
  <si>
    <t>Kasina i istovjetna poduzeća (PK 2.2.d)
Neprihvatljiva osnovna djelatnost = neprihvatljivo ulaganje</t>
  </si>
  <si>
    <t>NKD vezan između ostalog i za proizvodnju igraćih karata, zabavnih automata, igara na automatima s ubačenim novcem, biljara, specijalnih stolova za kasino-igre koji si neprihvatljivi. Potrebna dodatna provjera. (mail esif.krediti@hbor.hr od 22.11.2017.)
Neprihvatljiva djelatnost jednako neprihvatljivo ulaganje (esif.krediti@hbor.hr od 22.11.2017. i PK 1. izmjena, točka 3.1.)</t>
  </si>
  <si>
    <t>Proizvodnja i distribucija energije te energetska infrastruktura (2.2.a)
Poglavlje D nije prihvatljivi sektor ulaganja (PK 3.1.)</t>
  </si>
  <si>
    <t>Sva proizvodnja i ditribucija energije je zabranjena (čl.13 GBER), čl. 2 točka 130. EE, plin i nafta. Ovo sve je ili energetska infrastruktura ili energetske djelatnosti, a energija općenito ima posebne članke u GBER-u i isključena je iz regionalnih potpora.
(mail esif.krediti@hbor.hr od 21.11.2017.)</t>
  </si>
  <si>
    <t>Poglavlje E nije prihvatljiv sektor ulaganja (PK 3.1)</t>
  </si>
  <si>
    <t>Poglavlje F nije prihvatljiv sektor ulaganja (PK 3.1)</t>
  </si>
  <si>
    <t>Nositelj NKD-a s prihvatljivim i neprihvatljivim osnovnim djelatnostima
Poglavlje F nije prihvatljivi sektor ulaganja (PK 3.1.)</t>
  </si>
  <si>
    <t>Promet i povezana infrastruktura (PK 2.2.a)
Poglavlje F nije prihvatljivi sektor ulaganja (PK 3.1.)</t>
  </si>
  <si>
    <t xml:space="preserve">Načelno, većinom su ovo djelatnosti vezane uz energetsku infrastrukturu, primjerice dalekovod. Razmotriti na pojedinačnoj osnovi (mail esif.krediti@hbor.hr od 21.11.2017).
</t>
  </si>
  <si>
    <t>Energetska infrastruktura (PK 2.2.a)
Poglavlje F nije prihvatljivi sektor ulaganja (PK 3.1.)</t>
  </si>
  <si>
    <t>Poglavlje F nije prihvatljivi sektor ulaganja (PK 3.1.)</t>
  </si>
  <si>
    <t>Vodne građevine su prihvatljiva osnovna djelatnost (mailovi HBOR-a, I. Međugorac i esif.krediti@hbor.hr od 19.2.2018.)</t>
  </si>
  <si>
    <t>Poglavlje G nije prihvatljiv sektor ulaganja (PK 3.1)</t>
  </si>
  <si>
    <t>Nositelj NKD-a s prihvatljivim i neprihvatljivim osnovnim djelatnostima
Poglavlje G nije prihvatljivi sektor ulaganja (PK 3.1.)</t>
  </si>
  <si>
    <t>Trgovina hranom je prihvatljiva (mail J.Grgić od 17.4.2018)</t>
  </si>
  <si>
    <t>Duhan i destilirana alkoholna pića nisu prihvaljiva (Program kreditiranja 2.2.b)
Sektor G nije prihvatljiv za ulaganja (PK 3.1.)</t>
  </si>
  <si>
    <t>Ribarstvo i akvakultura (PK 2.1.a)
Poglavlje G nije prihvatljiv sektor  ulaganja (PK 3.1.)</t>
  </si>
  <si>
    <t>Promet i povezana infrastruktura (PK 2.2.a)
Poglavlje H nije prihvatljivi sektor ulaganja (PK 3.1.)</t>
  </si>
  <si>
    <t>Poglavlje H nije prihvatljiv sektor ulaganja (PK 3.1)</t>
  </si>
  <si>
    <t>Poštanske usluge ne ulaze u promet, samo NACE/NKD 49, 50 i 51, pa su prihvatljiva osnovna djelatnost (mail esif.krediti@hbor.hr od 21.11.2017)</t>
  </si>
  <si>
    <t>U poglavlju I je prihvatljiv samo smještaj (PK 3.1)</t>
  </si>
  <si>
    <t>Obnova objekta u kojem poslužuje hranu i piće (npr. restorana, gostionice i slično) nije prihvatljiva djelatnost ulaganja jer spada u razred I 56 NKD-a (mail esif.krediti@hbor.hr od 14.12.2017)</t>
  </si>
  <si>
    <t>Ograničenje informatičkog sektora (PK 2.2.f)
Neprihvatljiva osnovna djelatnost = neprihvatljivo ulaganje</t>
  </si>
  <si>
    <t xml:space="preserve">Djelatnost je prihvatljiva ako se ne financira razvoj aplikacija, softvera i sličnog za ograničene sektore (duhan, oružje, kocka, pornografija, hakiranje). Potrebna dodatna provjera. (mail esif.krediti@hbor.hr od 30.1.2018.)
Neprihvatljiva djelatnost jednako neprihvatljivo ulaganje (esif.krediti@hbor.hr od 22.1.2017. i PK 1. izmjena, točka 3.1.)
</t>
  </si>
  <si>
    <t>Financijske aktivnosti (PK 2.2.e)
Područje K nije prihvatljiv sektoru ulaganja (PK 3.1.)</t>
  </si>
  <si>
    <t>Nekretnine (PK 2.2.e)
Područje L nije prihvatljiv sektor ulaganja (PK 3.1.)</t>
  </si>
  <si>
    <t>Ograničenja bio znanosti (PK 2.2.g)
Neprihvatljiva osnovna djelatnost = neprihvatljivo ulaganje</t>
  </si>
  <si>
    <t>Djelatnost je prihvatljiva ako se ne financira razvoj aplikacija, softvera i sličnog za GMO ili kloniranje ljudi. Potrebna dodatna provjera. (mail esif.krediti@hbor.hr od 30.1.2018.)
Neprihvatljiva djelatnost jednako neprihvatljivo ulaganje (esif.krediti@hbor.hr od 22.1.2017. i PK 1. izmjena, točka 3.1.)</t>
  </si>
  <si>
    <t>U poglavlju N prihvatljiv je samo razrad 79 (PK 3.1.)</t>
  </si>
  <si>
    <t>Poglavlje O nije prihvatljiv sektor ulaganja (PK 3.1.)</t>
  </si>
  <si>
    <t>Poglavlje P nije prihvatljiv sektor ulaganja (PK 3.1.)</t>
  </si>
  <si>
    <t>U poglavlju R, prihvatljivi su sramo razredi 90 i 93 (PK 3.1.)</t>
  </si>
  <si>
    <t>U poglavlju S prihvatljivi su samo razredi 95 i 96 (PK 3.1.)</t>
  </si>
  <si>
    <t>Poglavlje T nije prihvatljiv sektor ulaganja (PK 3.1.)</t>
  </si>
  <si>
    <t>Poglavlje U nije prihvatljiv sektor ulaganja (PK 3.1.)</t>
  </si>
  <si>
    <t>Zaključak sastanka u HBOR-u 13.2.2018. - djelatnosti iz ove šifre nisu prihvatljive osnovne djelatnosti</t>
  </si>
  <si>
    <t>Prijavitelj potvrđuje točnost i potpunost podataka navedenih u ovom Zahtjevu.</t>
  </si>
  <si>
    <t>Ovaj NKD traži dodatnu provjeru - prihvatljivo ako poduzetnik u okviru osnovne djelatnosti ne razvija aplikacije, softver i slično za ograničene sektore: duhan, oružje, igre na sreću, pornografija, hakiranje</t>
  </si>
  <si>
    <t>Ovaj NKD traži dodatnu provjeru - prihvatljivo ako se ne financira razvoj aplikacija, softvera i sličnog za ograničene sektore: duhan, oružje, igre na sreću, pornografija, hakiranje</t>
  </si>
  <si>
    <t>Poslovni subjekt potvrđuje da u okviru osnovne djelatnosti ne razvija aplikacije, softver i slično za ograničene sektore: duhan, oružje, igre na sreću, pornografija, hakiranje.</t>
  </si>
  <si>
    <t>Poslovni subjekt potvrđuje da u okviru djelatnosti ulaganja neće financirati razvoj aplikacija, softvera i slično za ograničene sektore: duhan, oružje, igre na sreću, pornografija, hakiranje.</t>
  </si>
  <si>
    <t>Poslovni subjekt potvrđuje da će na zahtjev Banke pružiti jasne informacije i/ili potrebnu dokumentaciju u svrhu utvrđivanja prihvatljivosti osnovne djelatnosti.</t>
  </si>
  <si>
    <t>Poslovni subjekt potvrđuje da će na zahtjev Banke pružiti jasne informacije i/ili potrebnu dokumentaciju u svrhu utvrđivanja prihvatljivosti djelatnosti ulaganja.</t>
  </si>
  <si>
    <t>Obrazloženje prihvatljivosti
do 10.5.2018.  (uključujući ref. na izvor)</t>
  </si>
  <si>
    <t>Petrokemija je prihvatljiva (HBOR, sastanak 13.2.2018.) jer nigdje nije isključena kao djelatnost ulaganja (mail od esif.krediti@hbor.hr od 10.5.2018.)</t>
  </si>
  <si>
    <t>Potrebno utvrditi da se pod NKD-om ne obavljaju djelatnosti vezane za sektor čelika (mail od esif.krediti@hbor.hr od 10.5.2018.)</t>
  </si>
  <si>
    <t>Vodovi za električnu struji i komunikacije se obično postavljaju zajedno pa je ovaj NKD označen kao neprihvatljiv (sastanak u HBOR-u 13.2.2018.) jer poglavlje F nije prihvatljiv sektor ulaganja (mail od esif.krediti@hbor.hr od 10.5.2018.)</t>
  </si>
  <si>
    <t>Neprihvatljive osnovne djelatnosti (PK 2.2.)
Neprihvatljive djelatnosti ulaganja (PK 3.1.)</t>
  </si>
  <si>
    <t>Poslovni subjekt potvrđuje da predmetno ulaganje ima neutralan utjecaj (zadovoljava zakonski minimum) na horizontalne politike: ravnopravnost spolova i zabrana diskriminacije, pristupačnost za osobe s invaliditetom, jednake mogućnosti, održivi razvoj i zaštita okoliša (sukladno Uredbi 1303/2013, članci 5., 7. i 8.)</t>
  </si>
  <si>
    <t>Adresa ulaganja:</t>
  </si>
  <si>
    <t>Županija ulaganja:</t>
  </si>
  <si>
    <t>Regija ulaganja:</t>
  </si>
  <si>
    <t>Vlastito učešće Prijavitelja u skladu s točkom 3.4. Programa kreditiranja (EUR)</t>
  </si>
  <si>
    <t>Vlastito učešće Prijavitelja u skladu s točkom 3.4. Programa kreditiranja (%)</t>
  </si>
  <si>
    <t>BROJ NIJE IDENTIČAN PODATKU UNESENOM U Obrazac 1a, polje J73</t>
  </si>
  <si>
    <t xml:space="preserve"> ERSTE&amp;STEIERMÄRKISCHE BANK d.d. sudjeluje u provedbi ﬁnancijskog instrumenta suﬁnanciranog iz 
Europskog fonda za regionalni razvoj u sklopu Operativnog programa „Konkurentnost i kohezija”.</t>
  </si>
  <si>
    <t>Zajednička verzija</t>
  </si>
  <si>
    <t>Datum</t>
  </si>
  <si>
    <t>Opis promjene</t>
  </si>
  <si>
    <t>ESB verzija</t>
  </si>
  <si>
    <t>Opis promjene u ESB</t>
  </si>
  <si>
    <t>v1.31</t>
  </si>
  <si>
    <t>Izmijenjen disclaimer za potpore</t>
  </si>
  <si>
    <t>identična zajedničkoj</t>
  </si>
  <si>
    <t>Sektor C10 naveden cijeli kao ograničen
Dodan komentar da je sadržaj poslovnog plana propisan i ubačen word dokument</t>
  </si>
  <si>
    <t>ispravljene pravopisne greške u komentarima</t>
  </si>
  <si>
    <t>kontrola NKD-ova u listu Pomoćni</t>
  </si>
  <si>
    <t>v1.32</t>
  </si>
  <si>
    <t xml:space="preserve">Obrazac 1a: 
- dodana Zupanija sjedista (padajuci izbornik), 
- NKD osnovne djelatnosti koji je OGRANICEN (a nije nositelj), u retku 32 javlja se poruka ovisno o ogranicenju (celija je u narancastoj boji da skrene paznju); prilagodeno i za djelatnost ulaganja
– potvrda poslovnog subjekta da je ocekivani broj novozaposlenih izracunat metodologijom ekvivalenta punog radnog vremena na godisnjoj razini (s komentarom) 
– unesena izjava kojom poslovni subjekt potvrduje da predmetno ulaganje ima neutralan utjecaj (zadovoljava zakonski minimum) na horizontalne politike: ravnopravnost spolova i zabrana diskriminacije, pristupacnost za osobe s invaliditetom, jednake mogucnosti, odrzivi razvoj i zastita okolisa (sukladno Uredbi 1303/2013, clanci 5., 7. i 8.) 
Pomoćni: 
-ažurirana lista NKD djelatnosti                                                                  
</t>
  </si>
  <si>
    <t>prihvaćene izmjene; 
dodan logo ESB</t>
  </si>
  <si>
    <t>v1.33</t>
  </si>
  <si>
    <t>Obrazac 1a: dodana Adresa ulaganja s pojašnjenjem</t>
  </si>
  <si>
    <t xml:space="preserve">Obrazac 1a i 4: provjera komentara i ažuriranje pojašnjenja za novozaposlene 
</t>
  </si>
  <si>
    <t xml:space="preserve">prihvaćene izmjene; 
dodan logo ESB;
napravljena kontrola teksta </t>
  </si>
  <si>
    <t>24.5.2018. (002)</t>
  </si>
  <si>
    <t>m</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</si>
</sst>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0.00\ &quot;kn&quot;_-;\-* #,##0.00\ &quot;kn&quot;_-;_-* &quot;-&quot;??\ &quot;kn&quot;_-;_-@_-"/>
    <numFmt numFmtId="164" formatCode="0.0000"/>
    <numFmt numFmtId="165" formatCode="#,##0.00\ _k_n"/>
    <numFmt numFmtId="166" formatCode="d/m/yyyy/;@"/>
    <numFmt numFmtId="167" formatCode="dd/mm/yyyy/;@"/>
    <numFmt numFmtId="168" formatCode="00000"/>
  </numFmts>
  <fonts count="60" x14ac:knownFonts="1">
    <font>
      <sz val="11"/>
      <color theme="1"/>
      <name val="Calibri"/>
      <family val="2"/>
      <charset val="238"/>
      <scheme val="minor"/>
    </font>
    <font>
      <sz val="11"/>
      <color theme="1"/>
      <name val="Calibri"/>
      <family val="2"/>
      <charset val="238"/>
      <scheme val="minor"/>
    </font>
    <font>
      <b/>
      <sz val="15"/>
      <color theme="3"/>
      <name val="Calibri"/>
      <family val="2"/>
      <charset val="238"/>
      <scheme val="minor"/>
    </font>
    <font>
      <b/>
      <sz val="11"/>
      <color theme="1"/>
      <name val="Calibri"/>
      <family val="2"/>
      <charset val="238"/>
      <scheme val="minor"/>
    </font>
    <font>
      <sz val="10"/>
      <name val="Arial"/>
      <family val="2"/>
      <charset val="238"/>
    </font>
    <font>
      <b/>
      <sz val="9"/>
      <name val="Arial"/>
      <family val="2"/>
    </font>
    <font>
      <sz val="8"/>
      <name val="Arial"/>
      <family val="2"/>
      <charset val="238"/>
    </font>
    <font>
      <sz val="9"/>
      <name val="Arial"/>
      <family val="2"/>
    </font>
    <font>
      <b/>
      <sz val="10"/>
      <name val="Arial"/>
      <family val="2"/>
    </font>
    <font>
      <b/>
      <sz val="8"/>
      <name val="Arial"/>
      <family val="2"/>
    </font>
    <font>
      <b/>
      <sz val="16"/>
      <color theme="1"/>
      <name val="Calibri"/>
      <family val="2"/>
      <charset val="238"/>
      <scheme val="minor"/>
    </font>
    <font>
      <b/>
      <sz val="20"/>
      <color theme="1"/>
      <name val="Calibri"/>
      <family val="2"/>
      <charset val="238"/>
      <scheme val="minor"/>
    </font>
    <font>
      <sz val="11"/>
      <color theme="1"/>
      <name val="Calibri"/>
      <family val="2"/>
      <scheme val="minor"/>
    </font>
    <font>
      <sz val="14"/>
      <color theme="1"/>
      <name val="Calibri"/>
      <family val="2"/>
      <charset val="238"/>
      <scheme val="minor"/>
    </font>
    <font>
      <b/>
      <i/>
      <sz val="14"/>
      <color theme="1"/>
      <name val="Calibri"/>
      <family val="2"/>
      <charset val="238"/>
      <scheme val="minor"/>
    </font>
    <font>
      <b/>
      <sz val="14"/>
      <color theme="1"/>
      <name val="Calibri"/>
      <family val="2"/>
      <charset val="238"/>
      <scheme val="minor"/>
    </font>
    <font>
      <b/>
      <sz val="14"/>
      <color rgb="FFFF0000"/>
      <name val="Calibri"/>
      <family val="2"/>
      <charset val="238"/>
      <scheme val="minor"/>
    </font>
    <font>
      <b/>
      <sz val="14"/>
      <name val="Calibri"/>
      <family val="2"/>
      <charset val="238"/>
      <scheme val="minor"/>
    </font>
    <font>
      <i/>
      <sz val="14"/>
      <name val="Calibri"/>
      <family val="2"/>
      <charset val="238"/>
      <scheme val="minor"/>
    </font>
    <font>
      <sz val="14"/>
      <name val="Calibri"/>
      <family val="2"/>
      <charset val="238"/>
      <scheme val="minor"/>
    </font>
    <font>
      <b/>
      <sz val="10"/>
      <name val="Calibri"/>
      <family val="2"/>
      <charset val="238"/>
      <scheme val="minor"/>
    </font>
    <font>
      <b/>
      <u/>
      <sz val="14"/>
      <name val="Calibri"/>
      <family val="2"/>
      <charset val="238"/>
      <scheme val="minor"/>
    </font>
    <font>
      <i/>
      <sz val="14"/>
      <color theme="1"/>
      <name val="Calibri"/>
      <family val="2"/>
      <charset val="238"/>
      <scheme val="minor"/>
    </font>
    <font>
      <b/>
      <i/>
      <sz val="14"/>
      <name val="Calibri"/>
      <family val="2"/>
      <charset val="238"/>
      <scheme val="minor"/>
    </font>
    <font>
      <sz val="14"/>
      <color theme="1"/>
      <name val="Bookman Old Style"/>
      <family val="1"/>
      <charset val="238"/>
    </font>
    <font>
      <sz val="12"/>
      <color theme="1"/>
      <name val="Bookman Old Style"/>
      <family val="1"/>
      <charset val="238"/>
    </font>
    <font>
      <i/>
      <sz val="12"/>
      <color theme="1"/>
      <name val="Bookman Old Style"/>
      <family val="1"/>
      <charset val="238"/>
    </font>
    <font>
      <b/>
      <i/>
      <sz val="11"/>
      <color theme="1"/>
      <name val="Calibri"/>
      <family val="2"/>
      <charset val="238"/>
      <scheme val="minor"/>
    </font>
    <font>
      <sz val="10"/>
      <name val="Calibri"/>
      <family val="2"/>
      <charset val="238"/>
      <scheme val="minor"/>
    </font>
    <font>
      <i/>
      <sz val="11"/>
      <color theme="1"/>
      <name val="Calibri"/>
      <family val="2"/>
      <charset val="238"/>
      <scheme val="minor"/>
    </font>
    <font>
      <sz val="9"/>
      <color indexed="81"/>
      <name val="Tahoma"/>
      <family val="2"/>
      <charset val="238"/>
    </font>
    <font>
      <b/>
      <sz val="9"/>
      <color indexed="81"/>
      <name val="Tahoma"/>
      <family val="2"/>
      <charset val="238"/>
    </font>
    <font>
      <i/>
      <sz val="16"/>
      <color theme="1"/>
      <name val="Calibri"/>
      <family val="2"/>
      <charset val="238"/>
      <scheme val="minor"/>
    </font>
    <font>
      <sz val="11"/>
      <name val="Calibri"/>
      <family val="2"/>
      <charset val="238"/>
      <scheme val="minor"/>
    </font>
    <font>
      <b/>
      <sz val="11"/>
      <name val="Calibri"/>
      <family val="2"/>
      <charset val="238"/>
      <scheme val="minor"/>
    </font>
    <font>
      <sz val="12"/>
      <name val="Calibri"/>
      <family val="2"/>
      <charset val="238"/>
      <scheme val="minor"/>
    </font>
    <font>
      <b/>
      <i/>
      <sz val="16"/>
      <name val="Calibri"/>
      <family val="2"/>
      <charset val="238"/>
      <scheme val="minor"/>
    </font>
    <font>
      <b/>
      <u/>
      <sz val="14"/>
      <color theme="1"/>
      <name val="Calibri"/>
      <family val="2"/>
      <charset val="238"/>
      <scheme val="minor"/>
    </font>
    <font>
      <i/>
      <sz val="9"/>
      <color indexed="81"/>
      <name val="Tahoma"/>
      <family val="2"/>
      <charset val="238"/>
    </font>
    <font>
      <b/>
      <i/>
      <u/>
      <sz val="14"/>
      <color rgb="FFFF0000"/>
      <name val="Calibri"/>
      <family val="2"/>
      <charset val="238"/>
      <scheme val="minor"/>
    </font>
    <font>
      <sz val="12"/>
      <color theme="1"/>
      <name val="Calibri"/>
      <family val="2"/>
      <charset val="238"/>
      <scheme val="minor"/>
    </font>
    <font>
      <u/>
      <sz val="11"/>
      <color theme="10"/>
      <name val="Calibri"/>
      <family val="2"/>
      <charset val="238"/>
      <scheme val="minor"/>
    </font>
    <font>
      <sz val="18"/>
      <color theme="1"/>
      <name val="Calibri"/>
      <family val="2"/>
      <charset val="238"/>
      <scheme val="minor"/>
    </font>
    <font>
      <sz val="10"/>
      <color theme="1"/>
      <name val="Arial"/>
      <family val="2"/>
      <charset val="238"/>
    </font>
    <font>
      <sz val="10"/>
      <name val="Times New Roman"/>
      <family val="1"/>
      <charset val="238"/>
    </font>
    <font>
      <i/>
      <sz val="11"/>
      <color theme="0" tint="-0.499984740745262"/>
      <name val="Calibri"/>
      <family val="2"/>
      <charset val="238"/>
      <scheme val="minor"/>
    </font>
    <font>
      <b/>
      <i/>
      <sz val="11"/>
      <color theme="0" tint="-0.499984740745262"/>
      <name val="Calibri"/>
      <family val="2"/>
      <charset val="238"/>
      <scheme val="minor"/>
    </font>
    <font>
      <sz val="11"/>
      <color theme="0" tint="-0.499984740745262"/>
      <name val="Calibri"/>
      <family val="2"/>
      <charset val="238"/>
      <scheme val="minor"/>
    </font>
    <font>
      <i/>
      <sz val="11"/>
      <color theme="1" tint="0.34998626667073579"/>
      <name val="Calibri"/>
      <family val="2"/>
      <charset val="238"/>
      <scheme val="minor"/>
    </font>
    <font>
      <i/>
      <sz val="11"/>
      <color theme="1" tint="0.499984740745262"/>
      <name val="Calibri"/>
      <family val="2"/>
      <charset val="238"/>
      <scheme val="minor"/>
    </font>
    <font>
      <b/>
      <i/>
      <sz val="11"/>
      <color theme="1" tint="0.34998626667073579"/>
      <name val="Calibri"/>
      <family val="2"/>
      <charset val="238"/>
      <scheme val="minor"/>
    </font>
    <font>
      <b/>
      <i/>
      <sz val="14"/>
      <color theme="1" tint="0.34998626667073579"/>
      <name val="Calibri"/>
      <family val="2"/>
      <charset val="238"/>
      <scheme val="minor"/>
    </font>
    <font>
      <i/>
      <sz val="14"/>
      <color theme="1" tint="0.34998626667073579"/>
      <name val="Calibri"/>
      <family val="2"/>
      <charset val="238"/>
      <scheme val="minor"/>
    </font>
    <font>
      <b/>
      <sz val="11"/>
      <color theme="1" tint="0.34998626667073579"/>
      <name val="Calibri"/>
      <family val="2"/>
      <charset val="238"/>
      <scheme val="minor"/>
    </font>
    <font>
      <b/>
      <sz val="16"/>
      <color theme="1" tint="0.34998626667073579"/>
      <name val="Calibri"/>
      <family val="2"/>
      <charset val="238"/>
      <scheme val="minor"/>
    </font>
    <font>
      <i/>
      <u/>
      <sz val="14"/>
      <color theme="1" tint="0.34998626667073579"/>
      <name val="Calibri"/>
      <family val="2"/>
      <charset val="238"/>
      <scheme val="minor"/>
    </font>
    <font>
      <b/>
      <i/>
      <u/>
      <sz val="14"/>
      <color theme="1" tint="0.34998626667073579"/>
      <name val="Calibri"/>
      <family val="2"/>
      <charset val="238"/>
      <scheme val="minor"/>
    </font>
    <font>
      <sz val="11"/>
      <color rgb="FF00B050"/>
      <name val="Calibri"/>
      <family val="2"/>
      <charset val="238"/>
      <scheme val="minor"/>
    </font>
    <font>
      <b/>
      <sz val="11"/>
      <color rgb="FF00B050"/>
      <name val="Calibri"/>
      <family val="2"/>
      <charset val="238"/>
      <scheme val="minor"/>
    </font>
    <font>
      <b/>
      <sz val="11"/>
      <color rgb="FFFF0000"/>
      <name val="Calibri"/>
      <family val="2"/>
      <charset val="238"/>
      <scheme val="minor"/>
    </font>
  </fonts>
  <fills count="22">
    <fill>
      <patternFill patternType="none"/>
    </fill>
    <fill>
      <patternFill patternType="gray125"/>
    </fill>
    <fill>
      <patternFill patternType="solid">
        <fgColor rgb="FFC2EAFB"/>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2"/>
        <bgColor indexed="64"/>
      </patternFill>
    </fill>
    <fill>
      <patternFill patternType="solid">
        <fgColor rgb="FFFF89FF"/>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00B0F0"/>
        <bgColor indexed="64"/>
      </patternFill>
    </fill>
    <fill>
      <patternFill patternType="solid">
        <fgColor rgb="FFFF0000"/>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7"/>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CCFF"/>
        <bgColor indexed="64"/>
      </patternFill>
    </fill>
  </fills>
  <borders count="69">
    <border>
      <left/>
      <right/>
      <top/>
      <bottom/>
      <diagonal/>
    </border>
    <border>
      <left/>
      <right/>
      <top/>
      <bottom style="thick">
        <color theme="4"/>
      </bottom>
      <diagonal/>
    </border>
    <border>
      <left/>
      <right/>
      <top/>
      <bottom style="hair">
        <color indexed="64"/>
      </bottom>
      <diagonal/>
    </border>
    <border>
      <left/>
      <right/>
      <top style="thick">
        <color theme="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hair">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thin">
        <color auto="1"/>
      </right>
      <top style="medium">
        <color auto="1"/>
      </top>
      <bottom/>
      <diagonal/>
    </border>
    <border>
      <left/>
      <right style="thin">
        <color auto="1"/>
      </right>
      <top style="medium">
        <color auto="1"/>
      </top>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thin">
        <color auto="1"/>
      </left>
      <right/>
      <top style="medium">
        <color auto="1"/>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hair">
        <color indexed="64"/>
      </top>
      <bottom style="thin">
        <color indexed="64"/>
      </bottom>
      <diagonal/>
    </border>
    <border>
      <left/>
      <right/>
      <top style="hair">
        <color auto="1"/>
      </top>
      <bottom/>
      <diagonal/>
    </border>
    <border>
      <left/>
      <right/>
      <top style="thin">
        <color indexed="64"/>
      </top>
      <bottom style="hair">
        <color indexed="64"/>
      </bottom>
      <diagonal/>
    </border>
    <border>
      <left style="thin">
        <color auto="1"/>
      </left>
      <right/>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hair">
        <color indexed="64"/>
      </left>
      <right style="hair">
        <color indexed="64"/>
      </right>
      <top style="hair">
        <color indexed="64"/>
      </top>
      <bottom/>
      <diagonal/>
    </border>
    <border>
      <left/>
      <right style="medium">
        <color indexed="64"/>
      </right>
      <top/>
      <bottom style="hair">
        <color indexed="64"/>
      </bottom>
      <diagonal/>
    </border>
    <border>
      <left style="thin">
        <color indexed="64"/>
      </left>
      <right style="thin">
        <color auto="1"/>
      </right>
      <top/>
      <bottom/>
      <diagonal/>
    </border>
  </borders>
  <cellStyleXfs count="7">
    <xf numFmtId="0" fontId="0" fillId="0" borderId="0"/>
    <xf numFmtId="0" fontId="2" fillId="0" borderId="1" applyNumberFormat="0" applyFill="0" applyAlignment="0" applyProtection="0"/>
    <xf numFmtId="0" fontId="4" fillId="0" borderId="0"/>
    <xf numFmtId="0" fontId="1" fillId="0" borderId="0"/>
    <xf numFmtId="0" fontId="12" fillId="0" borderId="0"/>
    <xf numFmtId="0" fontId="41" fillId="0" borderId="0" applyNumberFormat="0" applyFill="0" applyBorder="0" applyAlignment="0" applyProtection="0"/>
    <xf numFmtId="44" fontId="1" fillId="0" borderId="0" applyFont="0" applyFill="0" applyBorder="0" applyAlignment="0" applyProtection="0"/>
  </cellStyleXfs>
  <cellXfs count="713">
    <xf numFmtId="0" fontId="0" fillId="0" borderId="0" xfId="0"/>
    <xf numFmtId="0" fontId="0" fillId="0" borderId="0" xfId="0" applyBorder="1"/>
    <xf numFmtId="0" fontId="13" fillId="3" borderId="0" xfId="4" applyFont="1" applyFill="1" applyBorder="1" applyProtection="1">
      <protection locked="0"/>
    </xf>
    <xf numFmtId="0" fontId="15" fillId="3" borderId="0" xfId="4" applyFont="1" applyFill="1" applyBorder="1" applyProtection="1">
      <protection locked="0"/>
    </xf>
    <xf numFmtId="0" fontId="0" fillId="3" borderId="0" xfId="0" applyFill="1" applyBorder="1"/>
    <xf numFmtId="0" fontId="33" fillId="0" borderId="0" xfId="0" applyFont="1"/>
    <xf numFmtId="0" fontId="33" fillId="0" borderId="0" xfId="0" applyFont="1" applyAlignment="1">
      <alignment wrapText="1"/>
    </xf>
    <xf numFmtId="0" fontId="28" fillId="0" borderId="0" xfId="0" applyFont="1" applyFill="1" applyAlignment="1">
      <alignment horizontal="center" vertical="center"/>
    </xf>
    <xf numFmtId="0" fontId="28" fillId="0" borderId="31" xfId="0" applyFont="1" applyFill="1" applyBorder="1" applyAlignment="1">
      <alignment horizontal="center" vertical="center" wrapText="1"/>
    </xf>
    <xf numFmtId="4" fontId="28" fillId="0" borderId="31" xfId="0" applyNumberFormat="1" applyFont="1" applyFill="1" applyBorder="1" applyAlignment="1">
      <alignment horizontal="center" vertical="center" wrapText="1"/>
    </xf>
    <xf numFmtId="9" fontId="28" fillId="0" borderId="31" xfId="0" applyNumberFormat="1" applyFont="1" applyFill="1" applyBorder="1" applyAlignment="1">
      <alignment horizontal="center" vertical="center" wrapText="1"/>
    </xf>
    <xf numFmtId="0" fontId="20" fillId="0" borderId="31" xfId="0" applyFont="1" applyFill="1" applyBorder="1" applyAlignment="1">
      <alignment horizontal="center" vertical="center" wrapText="1"/>
    </xf>
    <xf numFmtId="14" fontId="28" fillId="0" borderId="31" xfId="0" applyNumberFormat="1" applyFont="1" applyFill="1" applyBorder="1" applyAlignment="1">
      <alignment horizontal="center" vertical="center" wrapText="1"/>
    </xf>
    <xf numFmtId="0" fontId="28" fillId="0" borderId="31" xfId="0" applyFont="1" applyFill="1" applyBorder="1" applyAlignment="1">
      <alignment horizontal="center" vertical="center"/>
    </xf>
    <xf numFmtId="0" fontId="20" fillId="0" borderId="33" xfId="0" applyFont="1" applyFill="1" applyBorder="1" applyAlignment="1">
      <alignment horizontal="center" vertical="center" wrapText="1"/>
    </xf>
    <xf numFmtId="14" fontId="34" fillId="5" borderId="47" xfId="0" applyNumberFormat="1" applyFont="1" applyFill="1" applyBorder="1" applyAlignment="1">
      <alignment horizontal="center" vertical="center" wrapText="1"/>
    </xf>
    <xf numFmtId="14" fontId="34" fillId="5" borderId="48" xfId="0" applyNumberFormat="1" applyFont="1" applyFill="1" applyBorder="1" applyAlignment="1">
      <alignment horizontal="center" vertical="center" wrapText="1"/>
    </xf>
    <xf numFmtId="49" fontId="34" fillId="5" borderId="6" xfId="0" applyNumberFormat="1" applyFont="1" applyFill="1" applyBorder="1" applyAlignment="1">
      <alignment horizontal="center" vertical="center" wrapText="1"/>
    </xf>
    <xf numFmtId="14" fontId="34" fillId="5" borderId="38" xfId="0" applyNumberFormat="1" applyFont="1" applyFill="1" applyBorder="1" applyAlignment="1">
      <alignment horizontal="center" vertical="center" wrapText="1"/>
    </xf>
    <xf numFmtId="0" fontId="35" fillId="11" borderId="45" xfId="0" applyFont="1" applyFill="1" applyBorder="1" applyAlignment="1">
      <alignment vertical="center" wrapText="1"/>
    </xf>
    <xf numFmtId="0" fontId="36" fillId="7" borderId="12" xfId="0" applyFont="1" applyFill="1" applyBorder="1" applyAlignment="1">
      <alignment vertical="center"/>
    </xf>
    <xf numFmtId="0" fontId="36" fillId="7" borderId="12" xfId="0" applyFont="1" applyFill="1" applyBorder="1" applyAlignment="1">
      <alignment vertical="center" wrapText="1"/>
    </xf>
    <xf numFmtId="0" fontId="36" fillId="12" borderId="0" xfId="0" applyFont="1" applyFill="1" applyBorder="1" applyAlignment="1">
      <alignment vertical="center"/>
    </xf>
    <xf numFmtId="0" fontId="36" fillId="12" borderId="0" xfId="0" applyFont="1" applyFill="1" applyBorder="1" applyAlignment="1">
      <alignment vertical="center" wrapText="1"/>
    </xf>
    <xf numFmtId="0" fontId="36" fillId="12" borderId="0" xfId="0" applyFont="1" applyFill="1" applyBorder="1" applyAlignment="1">
      <alignment horizontal="center" vertical="center"/>
    </xf>
    <xf numFmtId="0" fontId="36" fillId="12" borderId="0" xfId="0" applyFont="1" applyFill="1" applyBorder="1" applyAlignment="1">
      <alignment horizontal="left" vertical="center"/>
    </xf>
    <xf numFmtId="0" fontId="3" fillId="3" borderId="0" xfId="0" applyFont="1" applyFill="1" applyBorder="1" applyAlignment="1">
      <alignment vertical="top"/>
    </xf>
    <xf numFmtId="0" fontId="0" fillId="3" borderId="0" xfId="0" applyFill="1" applyBorder="1" applyAlignment="1">
      <alignment vertical="top"/>
    </xf>
    <xf numFmtId="0" fontId="0" fillId="0" borderId="0" xfId="0" applyAlignment="1">
      <alignment vertical="top"/>
    </xf>
    <xf numFmtId="0" fontId="0" fillId="0" borderId="0" xfId="0" applyFill="1" applyBorder="1"/>
    <xf numFmtId="49" fontId="8" fillId="2" borderId="5" xfId="2" applyNumberFormat="1" applyFont="1" applyFill="1" applyBorder="1" applyAlignment="1" applyProtection="1">
      <alignment vertical="center"/>
    </xf>
    <xf numFmtId="49" fontId="8" fillId="2" borderId="4" xfId="2" applyNumberFormat="1" applyFont="1" applyFill="1" applyBorder="1" applyAlignment="1" applyProtection="1">
      <alignment horizontal="center" vertical="center"/>
    </xf>
    <xf numFmtId="49" fontId="8" fillId="2" borderId="4" xfId="2" applyNumberFormat="1" applyFont="1" applyFill="1" applyBorder="1" applyAlignment="1" applyProtection="1">
      <alignment horizontal="center" vertical="center" wrapText="1"/>
    </xf>
    <xf numFmtId="0" fontId="4" fillId="3" borderId="5" xfId="2" applyNumberFormat="1" applyFill="1" applyBorder="1" applyAlignment="1" applyProtection="1">
      <alignment vertical="center"/>
    </xf>
    <xf numFmtId="0" fontId="4" fillId="3" borderId="4" xfId="2" applyNumberFormat="1" applyFill="1" applyBorder="1" applyAlignment="1" applyProtection="1">
      <alignment horizontal="left" vertical="center"/>
    </xf>
    <xf numFmtId="49" fontId="8" fillId="0" borderId="4" xfId="2" applyNumberFormat="1" applyFont="1" applyBorder="1" applyAlignment="1" applyProtection="1">
      <alignment horizontal="center" vertical="center" wrapText="1"/>
    </xf>
    <xf numFmtId="49" fontId="9" fillId="0" borderId="4" xfId="2" applyNumberFormat="1" applyFont="1" applyBorder="1" applyAlignment="1" applyProtection="1">
      <alignment horizontal="center" vertical="center" wrapText="1"/>
    </xf>
    <xf numFmtId="49" fontId="8" fillId="0" borderId="4" xfId="2" applyNumberFormat="1" applyFont="1" applyFill="1" applyBorder="1" applyAlignment="1" applyProtection="1">
      <alignment horizontal="center" vertical="center"/>
    </xf>
    <xf numFmtId="49" fontId="8" fillId="9" borderId="4" xfId="2" applyNumberFormat="1" applyFont="1" applyFill="1" applyBorder="1" applyAlignment="1" applyProtection="1">
      <alignment horizontal="center" vertical="center" wrapText="1"/>
    </xf>
    <xf numFmtId="49" fontId="4" fillId="0" borderId="4" xfId="2" applyNumberFormat="1" applyBorder="1" applyAlignment="1" applyProtection="1">
      <alignment vertical="center"/>
    </xf>
    <xf numFmtId="49" fontId="4" fillId="0" borderId="4" xfId="2" applyNumberFormat="1" applyBorder="1" applyAlignment="1" applyProtection="1">
      <alignment horizontal="center" vertical="center" wrapText="1"/>
    </xf>
    <xf numFmtId="49" fontId="4" fillId="14" borderId="4" xfId="2" applyNumberFormat="1" applyFill="1" applyBorder="1" applyAlignment="1" applyProtection="1">
      <alignment vertical="center"/>
    </xf>
    <xf numFmtId="0" fontId="4" fillId="14" borderId="4" xfId="2" applyNumberFormat="1" applyFill="1" applyBorder="1" applyAlignment="1" applyProtection="1">
      <alignment horizontal="center" vertical="center"/>
    </xf>
    <xf numFmtId="49" fontId="4" fillId="15" borderId="4" xfId="2" applyNumberFormat="1" applyFill="1" applyBorder="1" applyAlignment="1" applyProtection="1">
      <alignment vertical="center"/>
    </xf>
    <xf numFmtId="0" fontId="4" fillId="0" borderId="4" xfId="2" applyNumberFormat="1" applyBorder="1" applyAlignment="1" applyProtection="1">
      <alignment horizontal="center" vertical="center"/>
    </xf>
    <xf numFmtId="49" fontId="4" fillId="0" borderId="0" xfId="2" applyNumberFormat="1" applyBorder="1" applyAlignment="1" applyProtection="1">
      <alignment vertical="center"/>
    </xf>
    <xf numFmtId="49" fontId="4" fillId="0" borderId="4" xfId="2" applyNumberFormat="1" applyFill="1" applyBorder="1" applyAlignment="1" applyProtection="1">
      <alignment vertical="center"/>
    </xf>
    <xf numFmtId="49" fontId="4" fillId="0" borderId="4" xfId="2" applyNumberFormat="1" applyFill="1" applyBorder="1" applyAlignment="1" applyProtection="1">
      <alignment horizontal="center" vertical="center" wrapText="1"/>
    </xf>
    <xf numFmtId="0" fontId="4" fillId="0" borderId="4" xfId="2" applyNumberFormat="1" applyFill="1" applyBorder="1" applyAlignment="1" applyProtection="1">
      <alignment horizontal="center" vertical="center"/>
    </xf>
    <xf numFmtId="49" fontId="4" fillId="14" borderId="4" xfId="2" applyNumberFormat="1" applyFont="1" applyFill="1" applyBorder="1" applyAlignment="1" applyProtection="1">
      <alignment vertical="center"/>
    </xf>
    <xf numFmtId="0" fontId="4" fillId="0" borderId="31" xfId="0" applyFont="1" applyFill="1" applyBorder="1" applyAlignment="1" applyProtection="1">
      <alignment horizontal="center" vertical="center" wrapText="1"/>
    </xf>
    <xf numFmtId="164" fontId="43" fillId="0" borderId="31" xfId="0" applyNumberFormat="1" applyFont="1" applyFill="1" applyBorder="1" applyAlignment="1" applyProtection="1">
      <alignment horizontal="center" vertical="center"/>
    </xf>
    <xf numFmtId="0" fontId="6" fillId="0" borderId="0" xfId="0" applyFont="1" applyProtection="1"/>
    <xf numFmtId="0" fontId="29" fillId="0" borderId="31" xfId="0" applyFont="1" applyBorder="1" applyAlignment="1" applyProtection="1">
      <alignment horizontal="center" vertical="center"/>
    </xf>
    <xf numFmtId="0" fontId="0" fillId="0" borderId="0" xfId="0" applyProtection="1"/>
    <xf numFmtId="4" fontId="0" fillId="0" borderId="31" xfId="0" applyNumberFormat="1" applyBorder="1" applyAlignment="1" applyProtection="1">
      <alignment horizontal="center" vertical="center"/>
    </xf>
    <xf numFmtId="0" fontId="44" fillId="0" borderId="0" xfId="0" applyFont="1" applyFill="1" applyBorder="1" applyAlignment="1" applyProtection="1">
      <alignment horizontal="left" wrapText="1"/>
    </xf>
    <xf numFmtId="0" fontId="6" fillId="0" borderId="0" xfId="0" applyFont="1" applyFill="1" applyBorder="1" applyProtection="1"/>
    <xf numFmtId="166" fontId="15" fillId="3" borderId="0" xfId="4" applyNumberFormat="1" applyFont="1" applyFill="1" applyBorder="1" applyAlignment="1" applyProtection="1">
      <alignment horizontal="center"/>
      <protection locked="0"/>
    </xf>
    <xf numFmtId="0" fontId="58" fillId="0" borderId="0" xfId="0" applyFont="1" applyAlignment="1">
      <alignment vertical="center"/>
    </xf>
    <xf numFmtId="0" fontId="0" fillId="3" borderId="0" xfId="0" applyFill="1" applyProtection="1">
      <protection locked="0"/>
    </xf>
    <xf numFmtId="0" fontId="0" fillId="3" borderId="9" xfId="0" applyFill="1" applyBorder="1" applyProtection="1">
      <protection locked="0"/>
    </xf>
    <xf numFmtId="0" fontId="0" fillId="3" borderId="0" xfId="0" applyFill="1" applyBorder="1" applyProtection="1">
      <protection locked="0"/>
    </xf>
    <xf numFmtId="0" fontId="0" fillId="3" borderId="10" xfId="0" applyFill="1" applyBorder="1" applyProtection="1">
      <protection locked="0"/>
    </xf>
    <xf numFmtId="0" fontId="0" fillId="3" borderId="26" xfId="0" applyFill="1" applyBorder="1" applyProtection="1">
      <protection locked="0"/>
    </xf>
    <xf numFmtId="4" fontId="0" fillId="4" borderId="36" xfId="0" applyNumberFormat="1" applyFill="1" applyBorder="1" applyAlignment="1" applyProtection="1">
      <alignment horizontal="center"/>
      <protection locked="0"/>
    </xf>
    <xf numFmtId="14" fontId="0" fillId="4" borderId="31" xfId="0" applyNumberFormat="1" applyFill="1" applyBorder="1" applyAlignment="1" applyProtection="1">
      <alignment horizontal="center" vertical="center" wrapText="1"/>
      <protection locked="0"/>
    </xf>
    <xf numFmtId="10" fontId="0" fillId="4" borderId="31" xfId="0" applyNumberFormat="1" applyFill="1" applyBorder="1" applyProtection="1">
      <protection locked="0"/>
    </xf>
    <xf numFmtId="0" fontId="0" fillId="4" borderId="31" xfId="0" applyFill="1" applyBorder="1" applyProtection="1">
      <protection locked="0"/>
    </xf>
    <xf numFmtId="0" fontId="0" fillId="3" borderId="12" xfId="0" applyFill="1" applyBorder="1" applyProtection="1">
      <protection locked="0"/>
    </xf>
    <xf numFmtId="0" fontId="0" fillId="3" borderId="0" xfId="0" applyFill="1" applyBorder="1" applyAlignment="1" applyProtection="1">
      <alignment wrapText="1"/>
      <protection locked="0"/>
    </xf>
    <xf numFmtId="166" fontId="0" fillId="3" borderId="0" xfId="0" applyNumberFormat="1" applyFill="1" applyBorder="1" applyAlignment="1" applyProtection="1">
      <alignment horizontal="left"/>
      <protection locked="0"/>
    </xf>
    <xf numFmtId="14" fontId="0" fillId="3" borderId="0" xfId="0" applyNumberFormat="1" applyFill="1" applyBorder="1" applyAlignment="1" applyProtection="1">
      <alignment horizontal="left"/>
      <protection locked="0"/>
    </xf>
    <xf numFmtId="0" fontId="0" fillId="3" borderId="42" xfId="0" applyFill="1" applyBorder="1" applyProtection="1">
      <protection locked="0"/>
    </xf>
    <xf numFmtId="0" fontId="0" fillId="4" borderId="16" xfId="0" applyFill="1" applyBorder="1" applyAlignment="1" applyProtection="1">
      <alignment horizontal="center"/>
      <protection locked="0"/>
    </xf>
    <xf numFmtId="0" fontId="0" fillId="4" borderId="43" xfId="0" applyFill="1" applyBorder="1" applyAlignment="1" applyProtection="1">
      <alignment horizontal="center" vertical="center"/>
      <protection locked="0"/>
    </xf>
    <xf numFmtId="0" fontId="0" fillId="4" borderId="18" xfId="0" applyFill="1" applyBorder="1" applyAlignment="1" applyProtection="1">
      <alignment horizontal="center" vertical="center"/>
      <protection locked="0"/>
    </xf>
    <xf numFmtId="4" fontId="0" fillId="4" borderId="15" xfId="0" applyNumberFormat="1" applyFill="1" applyBorder="1" applyAlignment="1" applyProtection="1">
      <alignment horizontal="center" vertical="center"/>
      <protection locked="0"/>
    </xf>
    <xf numFmtId="4" fontId="0" fillId="4" borderId="16" xfId="0" applyNumberFormat="1" applyFill="1" applyBorder="1" applyAlignment="1" applyProtection="1">
      <alignment horizontal="center" vertical="center"/>
      <protection locked="0"/>
    </xf>
    <xf numFmtId="0" fontId="0" fillId="4" borderId="16" xfId="0" applyFill="1" applyBorder="1" applyAlignment="1" applyProtection="1">
      <alignment horizontal="center" vertical="center"/>
      <protection locked="0"/>
    </xf>
    <xf numFmtId="0" fontId="0" fillId="4" borderId="15" xfId="0" applyFill="1" applyBorder="1" applyAlignment="1" applyProtection="1">
      <alignment horizontal="center" vertical="center"/>
      <protection locked="0"/>
    </xf>
    <xf numFmtId="4" fontId="0" fillId="4" borderId="15" xfId="0" applyNumberFormat="1" applyFill="1" applyBorder="1" applyProtection="1">
      <protection locked="0"/>
    </xf>
    <xf numFmtId="0" fontId="0" fillId="3" borderId="0" xfId="0" applyFill="1" applyAlignment="1" applyProtection="1">
      <alignment wrapText="1"/>
      <protection locked="0"/>
    </xf>
    <xf numFmtId="0" fontId="15" fillId="3" borderId="63" xfId="4" applyFont="1" applyFill="1" applyBorder="1" applyAlignment="1" applyProtection="1">
      <alignment horizontal="right"/>
      <protection locked="0"/>
    </xf>
    <xf numFmtId="0" fontId="0" fillId="3" borderId="10" xfId="0" applyFill="1" applyBorder="1" applyAlignment="1" applyProtection="1">
      <alignment vertical="top"/>
      <protection locked="0"/>
    </xf>
    <xf numFmtId="0" fontId="0" fillId="4" borderId="36" xfId="0" applyFill="1" applyBorder="1" applyAlignment="1" applyProtection="1">
      <alignment horizontal="center"/>
      <protection locked="0"/>
    </xf>
    <xf numFmtId="0" fontId="13" fillId="3" borderId="0" xfId="4" applyFont="1" applyFill="1" applyBorder="1" applyAlignment="1" applyProtection="1">
      <alignment horizontal="center"/>
      <protection locked="0"/>
    </xf>
    <xf numFmtId="14" fontId="0" fillId="4" borderId="16" xfId="0" applyNumberFormat="1" applyFill="1" applyBorder="1" applyAlignment="1" applyProtection="1">
      <alignment horizontal="center"/>
      <protection locked="0"/>
    </xf>
    <xf numFmtId="0" fontId="0" fillId="3" borderId="0" xfId="0" applyFill="1" applyProtection="1">
      <protection hidden="1"/>
    </xf>
    <xf numFmtId="0" fontId="11" fillId="3" borderId="0" xfId="0" applyFont="1" applyFill="1" applyAlignment="1" applyProtection="1">
      <protection hidden="1"/>
    </xf>
    <xf numFmtId="0" fontId="0" fillId="0" borderId="0" xfId="0" applyProtection="1">
      <protection hidden="1"/>
    </xf>
    <xf numFmtId="0" fontId="12" fillId="3" borderId="0" xfId="4" applyFill="1" applyBorder="1" applyAlignment="1" applyProtection="1">
      <alignment vertical="center"/>
      <protection hidden="1"/>
    </xf>
    <xf numFmtId="0" fontId="0" fillId="3" borderId="0" xfId="0" applyFill="1" applyAlignment="1" applyProtection="1">
      <alignment vertical="center"/>
      <protection hidden="1"/>
    </xf>
    <xf numFmtId="0" fontId="10" fillId="3" borderId="0" xfId="0" applyFont="1" applyFill="1" applyBorder="1" applyAlignment="1" applyProtection="1">
      <alignment vertical="center"/>
      <protection hidden="1"/>
    </xf>
    <xf numFmtId="0" fontId="10" fillId="3" borderId="12" xfId="0" applyFont="1" applyFill="1" applyBorder="1" applyAlignment="1" applyProtection="1">
      <alignment vertical="center"/>
      <protection hidden="1"/>
    </xf>
    <xf numFmtId="49" fontId="0" fillId="3" borderId="0" xfId="0" applyNumberFormat="1" applyFill="1" applyBorder="1" applyAlignment="1" applyProtection="1">
      <alignment horizontal="left"/>
      <protection hidden="1"/>
    </xf>
    <xf numFmtId="49" fontId="0" fillId="0" borderId="0" xfId="0" applyNumberFormat="1" applyBorder="1" applyAlignment="1" applyProtection="1">
      <alignment horizontal="left"/>
      <protection hidden="1"/>
    </xf>
    <xf numFmtId="49" fontId="3" fillId="3" borderId="0" xfId="0" applyNumberFormat="1" applyFont="1" applyFill="1" applyBorder="1" applyAlignment="1" applyProtection="1">
      <alignment horizontal="left"/>
      <protection hidden="1"/>
    </xf>
    <xf numFmtId="0" fontId="10" fillId="0" borderId="0" xfId="0" applyFont="1" applyBorder="1" applyAlignment="1" applyProtection="1">
      <alignment vertical="center"/>
      <protection hidden="1"/>
    </xf>
    <xf numFmtId="0" fontId="10" fillId="3" borderId="12" xfId="0" applyFont="1" applyFill="1" applyBorder="1" applyAlignment="1" applyProtection="1">
      <alignment horizontal="center" vertical="center" wrapText="1"/>
      <protection hidden="1"/>
    </xf>
    <xf numFmtId="0" fontId="3" fillId="3" borderId="7" xfId="0" applyFont="1" applyFill="1" applyBorder="1" applyProtection="1">
      <protection hidden="1"/>
    </xf>
    <xf numFmtId="0" fontId="3" fillId="3" borderId="9" xfId="0" applyFont="1" applyFill="1" applyBorder="1" applyProtection="1">
      <protection hidden="1"/>
    </xf>
    <xf numFmtId="0" fontId="3" fillId="0" borderId="6" xfId="0" applyFont="1" applyBorder="1" applyAlignment="1" applyProtection="1">
      <alignment horizontal="center" vertical="top"/>
      <protection hidden="1"/>
    </xf>
    <xf numFmtId="0" fontId="3" fillId="3" borderId="9" xfId="0" applyFont="1" applyFill="1" applyBorder="1" applyAlignment="1" applyProtection="1">
      <alignment vertical="top"/>
      <protection hidden="1"/>
    </xf>
    <xf numFmtId="0" fontId="0" fillId="3" borderId="9" xfId="0" applyNumberFormat="1" applyFont="1" applyFill="1" applyBorder="1" applyAlignment="1" applyProtection="1">
      <alignment vertical="center"/>
      <protection hidden="1"/>
    </xf>
    <xf numFmtId="0" fontId="0" fillId="3" borderId="9" xfId="0" applyFill="1" applyBorder="1" applyProtection="1">
      <protection hidden="1"/>
    </xf>
    <xf numFmtId="0" fontId="3" fillId="3" borderId="0" xfId="0" applyFont="1" applyFill="1" applyBorder="1" applyAlignment="1" applyProtection="1">
      <alignment vertical="top"/>
      <protection hidden="1"/>
    </xf>
    <xf numFmtId="0" fontId="3" fillId="3" borderId="9" xfId="0" applyFont="1" applyFill="1" applyBorder="1" applyAlignment="1" applyProtection="1">
      <alignment horizontal="left" vertical="top"/>
      <protection hidden="1"/>
    </xf>
    <xf numFmtId="0" fontId="3" fillId="0" borderId="6" xfId="0" applyFont="1" applyBorder="1" applyAlignment="1" applyProtection="1">
      <alignment horizontal="center" vertical="center"/>
      <protection hidden="1"/>
    </xf>
    <xf numFmtId="0" fontId="0" fillId="3" borderId="0" xfId="0" applyFill="1" applyAlignment="1" applyProtection="1">
      <alignment horizontal="left"/>
      <protection hidden="1"/>
    </xf>
    <xf numFmtId="0" fontId="0" fillId="0" borderId="0" xfId="0" applyAlignment="1" applyProtection="1">
      <alignment horizontal="left"/>
      <protection hidden="1"/>
    </xf>
    <xf numFmtId="0" fontId="3" fillId="3" borderId="11" xfId="0" applyFont="1" applyFill="1" applyBorder="1" applyAlignment="1" applyProtection="1">
      <alignment horizontal="left" vertical="top"/>
      <protection hidden="1"/>
    </xf>
    <xf numFmtId="0" fontId="0" fillId="3" borderId="10" xfId="0" applyFill="1" applyBorder="1" applyAlignment="1" applyProtection="1">
      <alignment horizontal="center" vertical="center"/>
      <protection hidden="1"/>
    </xf>
    <xf numFmtId="0" fontId="0" fillId="3" borderId="0" xfId="0" applyFill="1" applyBorder="1" applyAlignment="1" applyProtection="1">
      <alignment horizontal="center" vertical="top"/>
      <protection hidden="1"/>
    </xf>
    <xf numFmtId="0" fontId="0" fillId="3" borderId="0" xfId="0" applyFill="1" applyAlignment="1" applyProtection="1">
      <protection hidden="1"/>
    </xf>
    <xf numFmtId="0" fontId="0" fillId="3" borderId="2" xfId="0" applyFill="1" applyBorder="1" applyAlignment="1" applyProtection="1">
      <alignment horizontal="center" vertical="center"/>
      <protection hidden="1"/>
    </xf>
    <xf numFmtId="0" fontId="0" fillId="3" borderId="0" xfId="0" applyFill="1" applyAlignment="1" applyProtection="1">
      <alignment horizontal="center" wrapText="1"/>
      <protection hidden="1"/>
    </xf>
    <xf numFmtId="0" fontId="3" fillId="3" borderId="41" xfId="0" applyFont="1" applyFill="1" applyBorder="1" applyAlignment="1" applyProtection="1">
      <alignment horizontal="center" vertical="center"/>
      <protection hidden="1"/>
    </xf>
    <xf numFmtId="0" fontId="3" fillId="3" borderId="10" xfId="0" applyFont="1" applyFill="1" applyBorder="1" applyAlignment="1" applyProtection="1">
      <alignment horizontal="center" vertical="center"/>
      <protection hidden="1"/>
    </xf>
    <xf numFmtId="0" fontId="0" fillId="3" borderId="11" xfId="0" applyFill="1" applyBorder="1" applyProtection="1">
      <protection hidden="1"/>
    </xf>
    <xf numFmtId="0" fontId="0" fillId="3" borderId="12" xfId="0" applyFill="1" applyBorder="1" applyProtection="1">
      <protection hidden="1"/>
    </xf>
    <xf numFmtId="0" fontId="0" fillId="3" borderId="42" xfId="0" applyFill="1" applyBorder="1" applyProtection="1">
      <protection hidden="1"/>
    </xf>
    <xf numFmtId="4" fontId="0" fillId="0" borderId="2" xfId="0" applyNumberFormat="1" applyFill="1" applyBorder="1" applyProtection="1">
      <protection hidden="1"/>
    </xf>
    <xf numFmtId="0" fontId="3" fillId="3" borderId="15" xfId="0" applyFont="1" applyFill="1" applyBorder="1" applyAlignment="1" applyProtection="1">
      <alignment horizontal="left" vertical="top"/>
      <protection hidden="1"/>
    </xf>
    <xf numFmtId="0" fontId="3" fillId="3" borderId="0" xfId="0" applyFont="1" applyFill="1" applyBorder="1" applyAlignment="1" applyProtection="1">
      <alignment horizontal="left" vertical="top"/>
      <protection hidden="1"/>
    </xf>
    <xf numFmtId="0" fontId="0" fillId="0" borderId="10" xfId="0" applyBorder="1" applyAlignment="1" applyProtection="1">
      <alignment horizontal="center" vertical="center"/>
      <protection hidden="1"/>
    </xf>
    <xf numFmtId="0" fontId="0" fillId="3" borderId="0" xfId="0" applyFill="1" applyAlignment="1" applyProtection="1">
      <alignment vertical="center" wrapText="1"/>
      <protection hidden="1"/>
    </xf>
    <xf numFmtId="0" fontId="0" fillId="3" borderId="16" xfId="0" applyFill="1" applyBorder="1" applyAlignment="1" applyProtection="1">
      <alignment horizontal="center" vertical="center"/>
      <protection hidden="1"/>
    </xf>
    <xf numFmtId="0" fontId="0" fillId="3" borderId="0" xfId="0" applyFill="1" applyAlignment="1" applyProtection="1">
      <alignment wrapText="1"/>
      <protection hidden="1"/>
    </xf>
    <xf numFmtId="0" fontId="0" fillId="3" borderId="12" xfId="0" applyFill="1" applyBorder="1" applyAlignment="1" applyProtection="1">
      <alignment horizontal="left" vertical="top" wrapText="1"/>
      <protection hidden="1"/>
    </xf>
    <xf numFmtId="0" fontId="0" fillId="3" borderId="42" xfId="0" applyFill="1" applyBorder="1" applyAlignment="1" applyProtection="1">
      <alignment horizontal="center" vertical="center"/>
      <protection hidden="1"/>
    </xf>
    <xf numFmtId="0" fontId="0" fillId="3" borderId="7" xfId="0" applyFill="1" applyBorder="1" applyProtection="1">
      <protection hidden="1"/>
    </xf>
    <xf numFmtId="0" fontId="0" fillId="3" borderId="8" xfId="0" applyFill="1" applyBorder="1" applyProtection="1">
      <protection hidden="1"/>
    </xf>
    <xf numFmtId="0" fontId="0" fillId="3" borderId="41" xfId="0" applyFill="1" applyBorder="1" applyProtection="1">
      <protection hidden="1"/>
    </xf>
    <xf numFmtId="0" fontId="0" fillId="3" borderId="0" xfId="0" applyFill="1" applyBorder="1" applyAlignment="1" applyProtection="1">
      <alignment vertical="top"/>
      <protection hidden="1"/>
    </xf>
    <xf numFmtId="0" fontId="0" fillId="3" borderId="9" xfId="0" applyFill="1" applyBorder="1" applyAlignment="1" applyProtection="1">
      <alignment vertical="top"/>
      <protection hidden="1"/>
    </xf>
    <xf numFmtId="0" fontId="0" fillId="3" borderId="0" xfId="0" applyFill="1" applyBorder="1" applyProtection="1">
      <protection hidden="1"/>
    </xf>
    <xf numFmtId="0" fontId="0" fillId="3" borderId="10" xfId="0" applyFill="1" applyBorder="1" applyProtection="1">
      <protection hidden="1"/>
    </xf>
    <xf numFmtId="0" fontId="0" fillId="3" borderId="26" xfId="0" applyFill="1" applyBorder="1" applyProtection="1">
      <protection hidden="1"/>
    </xf>
    <xf numFmtId="0" fontId="47" fillId="3" borderId="0" xfId="0" applyFont="1" applyFill="1" applyBorder="1" applyProtection="1">
      <protection hidden="1"/>
    </xf>
    <xf numFmtId="0" fontId="0" fillId="3" borderId="0" xfId="0" applyFill="1" applyBorder="1" applyAlignment="1" applyProtection="1">
      <alignment horizontal="center"/>
      <protection hidden="1"/>
    </xf>
    <xf numFmtId="49" fontId="0" fillId="3" borderId="0" xfId="0" applyNumberFormat="1" applyFill="1" applyAlignment="1" applyProtection="1">
      <protection hidden="1"/>
    </xf>
    <xf numFmtId="49" fontId="3" fillId="3" borderId="0" xfId="0" applyNumberFormat="1" applyFont="1" applyFill="1" applyBorder="1" applyAlignment="1" applyProtection="1">
      <protection hidden="1"/>
    </xf>
    <xf numFmtId="0" fontId="3" fillId="3" borderId="0" xfId="0" applyFont="1" applyFill="1" applyBorder="1" applyAlignment="1" applyProtection="1">
      <protection hidden="1"/>
    </xf>
    <xf numFmtId="0" fontId="0" fillId="3" borderId="0" xfId="0" applyFill="1" applyBorder="1" applyAlignment="1" applyProtection="1">
      <alignment horizontal="left" wrapText="1"/>
      <protection hidden="1"/>
    </xf>
    <xf numFmtId="0" fontId="0" fillId="3" borderId="0" xfId="0" applyFill="1" applyBorder="1" applyAlignment="1" applyProtection="1">
      <alignment horizontal="left"/>
      <protection hidden="1"/>
    </xf>
    <xf numFmtId="0" fontId="0" fillId="0" borderId="0" xfId="0" applyBorder="1" applyProtection="1">
      <protection hidden="1"/>
    </xf>
    <xf numFmtId="0" fontId="0" fillId="3" borderId="25" xfId="0" applyFill="1" applyBorder="1" applyAlignment="1" applyProtection="1">
      <alignment vertical="center" wrapText="1"/>
      <protection hidden="1"/>
    </xf>
    <xf numFmtId="0" fontId="3" fillId="3" borderId="36" xfId="0" applyFont="1" applyFill="1" applyBorder="1" applyAlignment="1" applyProtection="1">
      <alignment horizontal="center" vertical="center" wrapText="1"/>
      <protection hidden="1"/>
    </xf>
    <xf numFmtId="0" fontId="3" fillId="3" borderId="31" xfId="0" applyFont="1" applyFill="1" applyBorder="1" applyAlignment="1" applyProtection="1">
      <alignment horizontal="center" vertical="center" wrapText="1"/>
      <protection hidden="1"/>
    </xf>
    <xf numFmtId="0" fontId="0" fillId="3" borderId="36" xfId="0" applyFill="1" applyBorder="1" applyProtection="1">
      <protection hidden="1"/>
    </xf>
    <xf numFmtId="0" fontId="0" fillId="3" borderId="24" xfId="0" applyFill="1" applyBorder="1" applyProtection="1">
      <protection hidden="1"/>
    </xf>
    <xf numFmtId="4" fontId="3" fillId="9" borderId="6" xfId="0" applyNumberFormat="1" applyFont="1" applyFill="1" applyBorder="1" applyAlignment="1" applyProtection="1">
      <alignment horizontal="right"/>
      <protection hidden="1"/>
    </xf>
    <xf numFmtId="4" fontId="3" fillId="13" borderId="6" xfId="0" applyNumberFormat="1" applyFont="1" applyFill="1" applyBorder="1" applyAlignment="1" applyProtection="1">
      <alignment horizontal="right"/>
      <protection hidden="1"/>
    </xf>
    <xf numFmtId="0" fontId="3" fillId="3" borderId="0" xfId="0" applyFont="1" applyFill="1" applyBorder="1" applyAlignment="1" applyProtection="1">
      <alignment horizontal="center"/>
      <protection hidden="1"/>
    </xf>
    <xf numFmtId="0" fontId="3" fillId="3" borderId="0" xfId="0" applyFont="1" applyFill="1" applyBorder="1" applyProtection="1">
      <protection hidden="1"/>
    </xf>
    <xf numFmtId="0" fontId="3" fillId="3" borderId="0" xfId="0" applyFont="1" applyFill="1" applyBorder="1" applyAlignment="1" applyProtection="1">
      <alignment horizontal="right"/>
      <protection hidden="1"/>
    </xf>
    <xf numFmtId="4" fontId="3" fillId="3" borderId="0" xfId="0" applyNumberFormat="1" applyFont="1" applyFill="1" applyBorder="1" applyAlignment="1" applyProtection="1">
      <alignment horizontal="right"/>
      <protection hidden="1"/>
    </xf>
    <xf numFmtId="0" fontId="3" fillId="3" borderId="0" xfId="0" applyFont="1" applyFill="1" applyBorder="1" applyAlignment="1" applyProtection="1">
      <alignment horizontal="left" vertical="top" wrapText="1"/>
      <protection hidden="1"/>
    </xf>
    <xf numFmtId="0" fontId="0" fillId="3" borderId="0" xfId="0" applyFill="1" applyBorder="1" applyAlignment="1" applyProtection="1">
      <alignment vertical="top" wrapText="1"/>
      <protection hidden="1"/>
    </xf>
    <xf numFmtId="0" fontId="0" fillId="3" borderId="0" xfId="0" applyFill="1" applyBorder="1" applyAlignment="1" applyProtection="1">
      <alignment wrapText="1"/>
      <protection hidden="1"/>
    </xf>
    <xf numFmtId="0" fontId="3" fillId="3" borderId="0" xfId="0" applyFont="1" applyFill="1" applyBorder="1" applyAlignment="1" applyProtection="1">
      <alignment horizontal="left"/>
      <protection hidden="1"/>
    </xf>
    <xf numFmtId="4" fontId="3" fillId="3" borderId="0" xfId="0" applyNumberFormat="1" applyFont="1" applyFill="1" applyBorder="1" applyProtection="1">
      <protection hidden="1"/>
    </xf>
    <xf numFmtId="0" fontId="29" fillId="3" borderId="0" xfId="0" applyFont="1" applyFill="1" applyBorder="1" applyAlignment="1" applyProtection="1">
      <alignment horizontal="left" vertical="top" wrapText="1"/>
      <protection hidden="1"/>
    </xf>
    <xf numFmtId="0" fontId="3" fillId="3" borderId="8" xfId="0" applyFont="1" applyFill="1" applyBorder="1" applyAlignment="1" applyProtection="1">
      <alignment horizontal="left"/>
      <protection hidden="1"/>
    </xf>
    <xf numFmtId="4" fontId="3" fillId="3" borderId="8" xfId="0" applyNumberFormat="1" applyFont="1" applyFill="1" applyBorder="1" applyProtection="1">
      <protection hidden="1"/>
    </xf>
    <xf numFmtId="0" fontId="3" fillId="3" borderId="8" xfId="0" applyFont="1" applyFill="1" applyBorder="1" applyAlignment="1" applyProtection="1">
      <alignment horizontal="right"/>
      <protection hidden="1"/>
    </xf>
    <xf numFmtId="4" fontId="3" fillId="3" borderId="8" xfId="0" applyNumberFormat="1" applyFont="1" applyFill="1" applyBorder="1" applyAlignment="1" applyProtection="1">
      <alignment horizontal="right"/>
      <protection hidden="1"/>
    </xf>
    <xf numFmtId="0" fontId="0" fillId="3" borderId="10" xfId="0" applyFill="1" applyBorder="1" applyAlignment="1" applyProtection="1">
      <alignment horizontal="center" wrapText="1"/>
      <protection hidden="1"/>
    </xf>
    <xf numFmtId="0" fontId="0" fillId="3" borderId="0" xfId="0" applyFill="1" applyBorder="1" applyAlignment="1" applyProtection="1">
      <alignment horizontal="center" wrapText="1"/>
      <protection hidden="1"/>
    </xf>
    <xf numFmtId="0" fontId="0" fillId="3" borderId="0" xfId="0" applyFill="1" applyBorder="1" applyAlignment="1" applyProtection="1">
      <alignment horizontal="center" vertical="center"/>
      <protection hidden="1"/>
    </xf>
    <xf numFmtId="0" fontId="0" fillId="3" borderId="0" xfId="0" applyFill="1" applyBorder="1" applyAlignment="1" applyProtection="1">
      <alignment horizontal="left" vertical="top" wrapText="1"/>
      <protection hidden="1"/>
    </xf>
    <xf numFmtId="14" fontId="0" fillId="3" borderId="0" xfId="0" applyNumberFormat="1" applyFill="1" applyBorder="1" applyAlignment="1" applyProtection="1">
      <alignment horizontal="left"/>
      <protection hidden="1"/>
    </xf>
    <xf numFmtId="0" fontId="12" fillId="3" borderId="0" xfId="4" applyFill="1" applyAlignment="1" applyProtection="1">
      <alignment vertical="center"/>
      <protection hidden="1"/>
    </xf>
    <xf numFmtId="0" fontId="26" fillId="3" borderId="0" xfId="4" applyFont="1" applyFill="1" applyBorder="1" applyAlignment="1" applyProtection="1">
      <alignment vertical="center"/>
      <protection hidden="1"/>
    </xf>
    <xf numFmtId="0" fontId="25" fillId="3" borderId="0" xfId="4" applyFont="1" applyFill="1" applyBorder="1" applyAlignment="1" applyProtection="1">
      <alignment vertical="center"/>
      <protection hidden="1"/>
    </xf>
    <xf numFmtId="0" fontId="12" fillId="0" borderId="0" xfId="4" applyFill="1" applyAlignment="1" applyProtection="1">
      <alignment vertical="center"/>
      <protection hidden="1"/>
    </xf>
    <xf numFmtId="0" fontId="12" fillId="0" borderId="0" xfId="4" applyAlignment="1" applyProtection="1">
      <alignment vertical="center"/>
      <protection hidden="1"/>
    </xf>
    <xf numFmtId="0" fontId="24" fillId="3" borderId="0" xfId="4" applyFont="1" applyFill="1" applyBorder="1" applyAlignment="1" applyProtection="1">
      <alignment vertical="center"/>
      <protection hidden="1"/>
    </xf>
    <xf numFmtId="0" fontId="10" fillId="3" borderId="0" xfId="0" applyFont="1" applyFill="1" applyBorder="1" applyAlignment="1" applyProtection="1">
      <alignment vertical="center" wrapText="1"/>
      <protection hidden="1"/>
    </xf>
    <xf numFmtId="0" fontId="0" fillId="0" borderId="0" xfId="0" applyFill="1" applyProtection="1">
      <protection hidden="1"/>
    </xf>
    <xf numFmtId="0" fontId="12" fillId="3" borderId="0" xfId="4" applyFill="1" applyProtection="1">
      <protection hidden="1"/>
    </xf>
    <xf numFmtId="0" fontId="12" fillId="3" borderId="0" xfId="4" applyFill="1" applyBorder="1" applyProtection="1">
      <protection hidden="1"/>
    </xf>
    <xf numFmtId="0" fontId="12" fillId="0" borderId="0" xfId="4" applyFill="1" applyProtection="1">
      <protection hidden="1"/>
    </xf>
    <xf numFmtId="0" fontId="12" fillId="0" borderId="0" xfId="4" applyProtection="1">
      <protection hidden="1"/>
    </xf>
    <xf numFmtId="0" fontId="54" fillId="3" borderId="0" xfId="4" applyFont="1" applyFill="1" applyBorder="1" applyAlignment="1" applyProtection="1">
      <alignment horizontal="left" vertical="center" wrapText="1"/>
      <protection hidden="1"/>
    </xf>
    <xf numFmtId="0" fontId="15" fillId="3" borderId="0" xfId="4" applyFont="1" applyFill="1" applyBorder="1" applyAlignment="1" applyProtection="1">
      <protection hidden="1"/>
    </xf>
    <xf numFmtId="0" fontId="52" fillId="3" borderId="0" xfId="4" applyFont="1" applyFill="1" applyBorder="1" applyAlignment="1" applyProtection="1">
      <alignment horizontal="left" vertical="top" wrapText="1"/>
      <protection hidden="1"/>
    </xf>
    <xf numFmtId="0" fontId="51" fillId="3" borderId="0" xfId="4" applyFont="1" applyFill="1" applyBorder="1" applyAlignment="1" applyProtection="1">
      <alignment horizontal="left" vertical="top" wrapText="1"/>
      <protection hidden="1"/>
    </xf>
    <xf numFmtId="0" fontId="51" fillId="6" borderId="31" xfId="4" applyFont="1" applyFill="1" applyBorder="1" applyAlignment="1" applyProtection="1">
      <alignment horizontal="center" vertical="center" wrapText="1"/>
      <protection hidden="1"/>
    </xf>
    <xf numFmtId="0" fontId="52" fillId="3" borderId="31" xfId="4" applyFont="1" applyFill="1" applyBorder="1" applyAlignment="1" applyProtection="1">
      <alignment horizontal="left" vertical="center" wrapText="1"/>
      <protection hidden="1"/>
    </xf>
    <xf numFmtId="0" fontId="13" fillId="3" borderId="0" xfId="4" applyFont="1" applyFill="1" applyBorder="1" applyAlignment="1" applyProtection="1">
      <alignment horizontal="left" vertical="top" wrapText="1"/>
      <protection hidden="1"/>
    </xf>
    <xf numFmtId="0" fontId="15" fillId="3" borderId="0" xfId="4" applyFont="1" applyFill="1" applyBorder="1" applyAlignment="1" applyProtection="1">
      <alignment horizontal="left" vertical="top" wrapText="1"/>
      <protection hidden="1"/>
    </xf>
    <xf numFmtId="0" fontId="15" fillId="3" borderId="0" xfId="4" applyFont="1" applyFill="1" applyBorder="1" applyAlignment="1" applyProtection="1">
      <alignment horizontal="center"/>
      <protection hidden="1"/>
    </xf>
    <xf numFmtId="0" fontId="15" fillId="6" borderId="31" xfId="4" applyFont="1" applyFill="1" applyBorder="1" applyAlignment="1" applyProtection="1">
      <alignment horizontal="center" vertical="center" wrapText="1"/>
      <protection hidden="1"/>
    </xf>
    <xf numFmtId="0" fontId="15" fillId="3" borderId="31" xfId="4" applyNumberFormat="1" applyFont="1" applyFill="1" applyBorder="1" applyAlignment="1" applyProtection="1">
      <alignment horizontal="center" vertical="center"/>
      <protection hidden="1"/>
    </xf>
    <xf numFmtId="0" fontId="15" fillId="3" borderId="0" xfId="4" applyFont="1" applyFill="1" applyBorder="1" applyAlignment="1" applyProtection="1">
      <alignment horizontal="left"/>
      <protection hidden="1"/>
    </xf>
    <xf numFmtId="0" fontId="15" fillId="3" borderId="26" xfId="4" applyFont="1" applyFill="1" applyBorder="1" applyAlignment="1" applyProtection="1">
      <alignment horizontal="left"/>
      <protection hidden="1"/>
    </xf>
    <xf numFmtId="0" fontId="17" fillId="6" borderId="55" xfId="4" applyFont="1" applyFill="1" applyBorder="1" applyAlignment="1" applyProtection="1">
      <alignment horizontal="center" vertical="center" wrapText="1"/>
      <protection hidden="1"/>
    </xf>
    <xf numFmtId="0" fontId="17" fillId="6" borderId="31" xfId="4" applyFont="1" applyFill="1" applyBorder="1" applyAlignment="1" applyProtection="1">
      <alignment horizontal="center" vertical="center" wrapText="1"/>
      <protection hidden="1"/>
    </xf>
    <xf numFmtId="0" fontId="15" fillId="8" borderId="55" xfId="4" applyFont="1" applyFill="1" applyBorder="1" applyAlignment="1" applyProtection="1">
      <alignment horizontal="center"/>
      <protection hidden="1"/>
    </xf>
    <xf numFmtId="0" fontId="15" fillId="8" borderId="31" xfId="4" applyFont="1" applyFill="1" applyBorder="1" applyAlignment="1" applyProtection="1">
      <alignment horizontal="center"/>
      <protection hidden="1"/>
    </xf>
    <xf numFmtId="0" fontId="15" fillId="3" borderId="9" xfId="4" applyFont="1" applyFill="1" applyBorder="1" applyAlignment="1" applyProtection="1">
      <alignment horizontal="left"/>
      <protection hidden="1"/>
    </xf>
    <xf numFmtId="0" fontId="15" fillId="3" borderId="10" xfId="4" applyFont="1" applyFill="1" applyBorder="1" applyAlignment="1" applyProtection="1">
      <alignment horizontal="left"/>
      <protection hidden="1"/>
    </xf>
    <xf numFmtId="0" fontId="15" fillId="3" borderId="55" xfId="4" applyFont="1" applyFill="1" applyBorder="1" applyAlignment="1" applyProtection="1">
      <alignment horizontal="center"/>
      <protection hidden="1"/>
    </xf>
    <xf numFmtId="0" fontId="13" fillId="3" borderId="24" xfId="4" applyFont="1" applyFill="1" applyBorder="1" applyAlignment="1" applyProtection="1">
      <alignment wrapText="1"/>
      <protection hidden="1"/>
    </xf>
    <xf numFmtId="0" fontId="15" fillId="3" borderId="24" xfId="4" applyFont="1" applyFill="1" applyBorder="1" applyAlignment="1" applyProtection="1">
      <alignment wrapText="1"/>
      <protection hidden="1"/>
    </xf>
    <xf numFmtId="2" fontId="15" fillId="3" borderId="0" xfId="4" applyNumberFormat="1" applyFont="1" applyFill="1" applyBorder="1" applyAlignment="1" applyProtection="1">
      <protection hidden="1"/>
    </xf>
    <xf numFmtId="10" fontId="15" fillId="3" borderId="0" xfId="4" applyNumberFormat="1" applyFont="1" applyFill="1" applyBorder="1" applyAlignment="1" applyProtection="1">
      <alignment horizontal="center" vertical="center"/>
      <protection hidden="1"/>
    </xf>
    <xf numFmtId="2" fontId="15" fillId="3" borderId="0" xfId="4" applyNumberFormat="1" applyFont="1" applyFill="1" applyBorder="1" applyAlignment="1" applyProtection="1">
      <alignment horizontal="center" vertical="center"/>
      <protection hidden="1"/>
    </xf>
    <xf numFmtId="4" fontId="15" fillId="3" borderId="0" xfId="4" applyNumberFormat="1" applyFont="1" applyFill="1" applyBorder="1" applyAlignment="1" applyProtection="1">
      <alignment horizontal="center" vertical="center"/>
      <protection hidden="1"/>
    </xf>
    <xf numFmtId="4" fontId="15" fillId="3" borderId="65" xfId="4" applyNumberFormat="1" applyFont="1" applyFill="1" applyBorder="1" applyAlignment="1" applyProtection="1">
      <alignment horizontal="center" vertical="center"/>
      <protection hidden="1"/>
    </xf>
    <xf numFmtId="0" fontId="15" fillId="3" borderId="0" xfId="4" applyFont="1" applyFill="1" applyBorder="1" applyAlignment="1" applyProtection="1">
      <alignment wrapText="1"/>
      <protection hidden="1"/>
    </xf>
    <xf numFmtId="10" fontId="15" fillId="9" borderId="37" xfId="4" applyNumberFormat="1" applyFont="1" applyFill="1" applyBorder="1" applyAlignment="1" applyProtection="1">
      <alignment horizontal="center" vertical="center"/>
      <protection hidden="1"/>
    </xf>
    <xf numFmtId="2" fontId="15" fillId="9" borderId="39" xfId="4" applyNumberFormat="1" applyFont="1" applyFill="1" applyBorder="1" applyAlignment="1" applyProtection="1">
      <alignment horizontal="center" vertical="center"/>
      <protection hidden="1"/>
    </xf>
    <xf numFmtId="4" fontId="15" fillId="9" borderId="39" xfId="4" applyNumberFormat="1" applyFont="1" applyFill="1" applyBorder="1" applyAlignment="1" applyProtection="1">
      <alignment horizontal="center" vertical="center"/>
      <protection hidden="1"/>
    </xf>
    <xf numFmtId="0" fontId="59" fillId="3" borderId="0" xfId="4" applyFont="1" applyFill="1" applyBorder="1" applyAlignment="1" applyProtection="1">
      <alignment vertical="center"/>
      <protection hidden="1"/>
    </xf>
    <xf numFmtId="0" fontId="15" fillId="3" borderId="0" xfId="4" applyFont="1" applyFill="1" applyBorder="1" applyAlignment="1" applyProtection="1">
      <alignment horizontal="left" wrapText="1"/>
      <protection hidden="1"/>
    </xf>
    <xf numFmtId="4" fontId="15" fillId="3" borderId="64" xfId="4" applyNumberFormat="1" applyFont="1" applyFill="1" applyBorder="1" applyAlignment="1" applyProtection="1">
      <alignment horizontal="center" vertical="center"/>
      <protection hidden="1"/>
    </xf>
    <xf numFmtId="0" fontId="16" fillId="3" borderId="26" xfId="4" applyFont="1" applyFill="1" applyBorder="1" applyAlignment="1" applyProtection="1">
      <alignment vertical="center" wrapText="1"/>
      <protection hidden="1"/>
    </xf>
    <xf numFmtId="0" fontId="16" fillId="3" borderId="0" xfId="4" applyFont="1" applyFill="1" applyBorder="1" applyAlignment="1" applyProtection="1">
      <alignment vertical="center" wrapText="1"/>
      <protection hidden="1"/>
    </xf>
    <xf numFmtId="0" fontId="16" fillId="3" borderId="28" xfId="4" applyFont="1" applyFill="1" applyBorder="1" applyAlignment="1" applyProtection="1">
      <alignment vertical="center" wrapText="1"/>
      <protection hidden="1"/>
    </xf>
    <xf numFmtId="2" fontId="13" fillId="5" borderId="31" xfId="4" applyNumberFormat="1" applyFont="1" applyFill="1" applyBorder="1" applyAlignment="1" applyProtection="1">
      <alignment vertical="center"/>
      <protection hidden="1"/>
    </xf>
    <xf numFmtId="165" fontId="13" fillId="5" borderId="35" xfId="4" applyNumberFormat="1" applyFont="1" applyFill="1" applyBorder="1" applyAlignment="1" applyProtection="1">
      <alignment vertical="center"/>
      <protection hidden="1"/>
    </xf>
    <xf numFmtId="165" fontId="13" fillId="5" borderId="31" xfId="4" applyNumberFormat="1" applyFont="1" applyFill="1" applyBorder="1" applyAlignment="1" applyProtection="1">
      <alignment vertical="center"/>
      <protection hidden="1"/>
    </xf>
    <xf numFmtId="2" fontId="13" fillId="5" borderId="33" xfId="4" applyNumberFormat="1" applyFont="1" applyFill="1" applyBorder="1" applyAlignment="1" applyProtection="1">
      <alignment vertical="center"/>
      <protection hidden="1"/>
    </xf>
    <xf numFmtId="165" fontId="13" fillId="5" borderId="30" xfId="4" applyNumberFormat="1" applyFont="1" applyFill="1" applyBorder="1" applyAlignment="1" applyProtection="1">
      <alignment vertical="center"/>
      <protection hidden="1"/>
    </xf>
    <xf numFmtId="165" fontId="13" fillId="5" borderId="33" xfId="4" applyNumberFormat="1" applyFont="1" applyFill="1" applyBorder="1" applyAlignment="1" applyProtection="1">
      <alignment vertical="center"/>
      <protection hidden="1"/>
    </xf>
    <xf numFmtId="4" fontId="17" fillId="9" borderId="39" xfId="4" applyNumberFormat="1" applyFont="1" applyFill="1" applyBorder="1" applyAlignment="1" applyProtection="1">
      <alignment vertical="center"/>
      <protection hidden="1"/>
    </xf>
    <xf numFmtId="4" fontId="17" fillId="9" borderId="40" xfId="4" applyNumberFormat="1" applyFont="1" applyFill="1" applyBorder="1" applyAlignment="1" applyProtection="1">
      <alignment vertical="center"/>
      <protection hidden="1"/>
    </xf>
    <xf numFmtId="0" fontId="16" fillId="3" borderId="0" xfId="4" applyFont="1" applyFill="1" applyBorder="1" applyAlignment="1" applyProtection="1">
      <alignment horizontal="left"/>
      <protection hidden="1"/>
    </xf>
    <xf numFmtId="0" fontId="15" fillId="3" borderId="30" xfId="4" applyFont="1" applyFill="1" applyBorder="1" applyAlignment="1" applyProtection="1">
      <alignment horizontal="left"/>
      <protection hidden="1"/>
    </xf>
    <xf numFmtId="0" fontId="15" fillId="3" borderId="24" xfId="4" applyFont="1" applyFill="1" applyBorder="1" applyAlignment="1" applyProtection="1">
      <alignment horizontal="left"/>
      <protection hidden="1"/>
    </xf>
    <xf numFmtId="0" fontId="15" fillId="3" borderId="29" xfId="4" applyFont="1" applyFill="1" applyBorder="1" applyAlignment="1" applyProtection="1">
      <alignment horizontal="left"/>
      <protection hidden="1"/>
    </xf>
    <xf numFmtId="0" fontId="17" fillId="3" borderId="63" xfId="4" applyFont="1" applyFill="1" applyBorder="1" applyAlignment="1" applyProtection="1">
      <protection hidden="1"/>
    </xf>
    <xf numFmtId="0" fontId="15" fillId="3" borderId="28" xfId="4" applyFont="1" applyFill="1" applyBorder="1" applyAlignment="1" applyProtection="1">
      <alignment horizontal="left"/>
      <protection hidden="1"/>
    </xf>
    <xf numFmtId="0" fontId="15" fillId="3" borderId="63" xfId="4" applyFont="1" applyFill="1" applyBorder="1" applyAlignment="1" applyProtection="1">
      <alignment horizontal="left"/>
      <protection hidden="1"/>
    </xf>
    <xf numFmtId="0" fontId="12" fillId="0" borderId="0" xfId="4" applyBorder="1" applyProtection="1">
      <protection hidden="1"/>
    </xf>
    <xf numFmtId="0" fontId="15" fillId="9" borderId="0" xfId="4" applyFont="1" applyFill="1" applyBorder="1" applyAlignment="1" applyProtection="1">
      <alignment horizontal="center"/>
      <protection hidden="1"/>
    </xf>
    <xf numFmtId="0" fontId="12" fillId="3" borderId="28" xfId="4" applyFill="1" applyBorder="1" applyProtection="1">
      <protection hidden="1"/>
    </xf>
    <xf numFmtId="0" fontId="16" fillId="3" borderId="63" xfId="4" applyFont="1" applyFill="1" applyBorder="1" applyAlignment="1" applyProtection="1">
      <alignment horizontal="left"/>
      <protection hidden="1"/>
    </xf>
    <xf numFmtId="0" fontId="12" fillId="3" borderId="0" xfId="4" applyFill="1" applyAlignment="1" applyProtection="1">
      <alignment horizontal="center"/>
      <protection hidden="1"/>
    </xf>
    <xf numFmtId="0" fontId="13" fillId="3" borderId="63" xfId="4" applyFont="1" applyFill="1" applyBorder="1" applyProtection="1">
      <protection hidden="1"/>
    </xf>
    <xf numFmtId="0" fontId="13" fillId="3" borderId="0" xfId="4" applyFont="1" applyFill="1" applyBorder="1" applyProtection="1">
      <protection hidden="1"/>
    </xf>
    <xf numFmtId="0" fontId="13" fillId="3" borderId="28" xfId="4" applyFont="1" applyFill="1" applyBorder="1" applyProtection="1">
      <protection hidden="1"/>
    </xf>
    <xf numFmtId="0" fontId="13" fillId="3" borderId="27" xfId="4" applyFont="1" applyFill="1" applyBorder="1" applyProtection="1">
      <protection hidden="1"/>
    </xf>
    <xf numFmtId="0" fontId="13" fillId="3" borderId="26" xfId="4" applyFont="1" applyFill="1" applyBorder="1" applyProtection="1">
      <protection hidden="1"/>
    </xf>
    <xf numFmtId="0" fontId="13" fillId="3" borderId="25" xfId="4" applyFont="1" applyFill="1" applyBorder="1" applyProtection="1">
      <protection hidden="1"/>
    </xf>
    <xf numFmtId="4" fontId="15" fillId="4" borderId="31" xfId="4" applyNumberFormat="1" applyFont="1" applyFill="1" applyBorder="1" applyAlignment="1" applyProtection="1">
      <alignment horizontal="right" vertical="center"/>
      <protection locked="0"/>
    </xf>
    <xf numFmtId="1" fontId="15" fillId="4" borderId="31" xfId="4" applyNumberFormat="1" applyFont="1" applyFill="1" applyBorder="1" applyAlignment="1" applyProtection="1">
      <alignment horizontal="center" vertical="center"/>
      <protection locked="0"/>
    </xf>
    <xf numFmtId="2" fontId="15" fillId="4" borderId="31" xfId="4" applyNumberFormat="1" applyFont="1" applyFill="1" applyBorder="1" applyAlignment="1" applyProtection="1">
      <alignment horizontal="center" vertical="center"/>
      <protection locked="0"/>
    </xf>
    <xf numFmtId="4" fontId="15" fillId="4" borderId="31" xfId="4" applyNumberFormat="1" applyFont="1" applyFill="1" applyBorder="1" applyAlignment="1" applyProtection="1">
      <alignment horizontal="center" vertical="center"/>
      <protection locked="0"/>
    </xf>
    <xf numFmtId="0" fontId="13" fillId="3" borderId="63" xfId="4" applyFont="1" applyFill="1" applyBorder="1" applyProtection="1">
      <protection locked="0"/>
    </xf>
    <xf numFmtId="0" fontId="13" fillId="3" borderId="28" xfId="4" applyFont="1" applyFill="1" applyBorder="1" applyProtection="1">
      <protection locked="0"/>
    </xf>
    <xf numFmtId="14" fontId="15" fillId="3" borderId="0" xfId="4" applyNumberFormat="1" applyFont="1" applyFill="1" applyBorder="1" applyAlignment="1" applyProtection="1">
      <alignment horizontal="left"/>
      <protection locked="0"/>
    </xf>
    <xf numFmtId="0" fontId="14" fillId="3" borderId="28" xfId="4" applyFont="1" applyFill="1" applyBorder="1" applyAlignment="1" applyProtection="1">
      <alignment horizontal="center"/>
      <protection locked="0"/>
    </xf>
    <xf numFmtId="0" fontId="14" fillId="3" borderId="28" xfId="4" applyFont="1" applyFill="1" applyBorder="1" applyAlignment="1" applyProtection="1">
      <protection locked="0"/>
    </xf>
    <xf numFmtId="0" fontId="13" fillId="3" borderId="0" xfId="4" applyFont="1" applyFill="1" applyBorder="1" applyAlignment="1" applyProtection="1">
      <protection locked="0"/>
    </xf>
    <xf numFmtId="0" fontId="13" fillId="3" borderId="28" xfId="4" applyFont="1" applyFill="1" applyBorder="1" applyAlignment="1" applyProtection="1">
      <protection locked="0"/>
    </xf>
    <xf numFmtId="0" fontId="10" fillId="3" borderId="0" xfId="0" applyFont="1" applyFill="1" applyBorder="1" applyAlignment="1" applyProtection="1">
      <alignment horizontal="center" vertical="center" wrapText="1"/>
      <protection hidden="1"/>
    </xf>
    <xf numFmtId="0" fontId="10" fillId="3" borderId="0" xfId="0" applyFont="1" applyFill="1" applyBorder="1" applyAlignment="1" applyProtection="1">
      <alignment horizontal="center" vertical="center"/>
      <protection hidden="1"/>
    </xf>
    <xf numFmtId="49" fontId="29" fillId="3" borderId="0" xfId="0" applyNumberFormat="1" applyFont="1" applyFill="1" applyBorder="1" applyAlignment="1" applyProtection="1">
      <protection hidden="1"/>
    </xf>
    <xf numFmtId="49" fontId="0" fillId="3" borderId="0" xfId="0" applyNumberFormat="1" applyFill="1" applyBorder="1" applyAlignment="1" applyProtection="1">
      <protection hidden="1"/>
    </xf>
    <xf numFmtId="4" fontId="0" fillId="3" borderId="0" xfId="0" applyNumberFormat="1" applyFill="1" applyBorder="1" applyAlignment="1" applyProtection="1">
      <alignment horizontal="left"/>
      <protection hidden="1"/>
    </xf>
    <xf numFmtId="0" fontId="3" fillId="3" borderId="0" xfId="0" applyNumberFormat="1" applyFont="1" applyFill="1" applyBorder="1" applyAlignment="1" applyProtection="1">
      <protection hidden="1"/>
    </xf>
    <xf numFmtId="0" fontId="0" fillId="3" borderId="0" xfId="0" applyFill="1" applyBorder="1" applyAlignment="1" applyProtection="1">
      <protection hidden="1"/>
    </xf>
    <xf numFmtId="0" fontId="0" fillId="3" borderId="0" xfId="0" applyFont="1" applyFill="1" applyBorder="1" applyAlignment="1" applyProtection="1">
      <protection hidden="1"/>
    </xf>
    <xf numFmtId="0" fontId="0" fillId="3" borderId="25" xfId="0" applyFill="1" applyBorder="1" applyAlignment="1" applyProtection="1">
      <alignment horizontal="center" vertical="center" wrapText="1"/>
      <protection hidden="1"/>
    </xf>
    <xf numFmtId="0" fontId="34" fillId="3" borderId="31" xfId="0" applyFont="1" applyFill="1" applyBorder="1" applyAlignment="1" applyProtection="1">
      <alignment horizontal="center" vertical="center" wrapText="1"/>
      <protection hidden="1"/>
    </xf>
    <xf numFmtId="0" fontId="0" fillId="0" borderId="0" xfId="0" applyAlignment="1" applyProtection="1">
      <alignment horizontal="center" vertical="center"/>
      <protection hidden="1"/>
    </xf>
    <xf numFmtId="0" fontId="0" fillId="3" borderId="31" xfId="0" applyFill="1" applyBorder="1" applyProtection="1">
      <protection hidden="1"/>
    </xf>
    <xf numFmtId="4" fontId="3" fillId="9" borderId="39" xfId="0" applyNumberFormat="1" applyFont="1" applyFill="1" applyBorder="1" applyProtection="1">
      <protection hidden="1"/>
    </xf>
    <xf numFmtId="4" fontId="3" fillId="9" borderId="40" xfId="0" applyNumberFormat="1" applyFont="1" applyFill="1" applyBorder="1" applyProtection="1">
      <protection hidden="1"/>
    </xf>
    <xf numFmtId="4" fontId="3" fillId="9" borderId="31" xfId="0" applyNumberFormat="1" applyFont="1" applyFill="1" applyBorder="1" applyProtection="1">
      <protection hidden="1"/>
    </xf>
    <xf numFmtId="0" fontId="27" fillId="3" borderId="0" xfId="0" applyFont="1" applyFill="1" applyBorder="1" applyAlignment="1" applyProtection="1">
      <protection hidden="1"/>
    </xf>
    <xf numFmtId="0" fontId="0" fillId="0" borderId="9" xfId="0" applyBorder="1" applyProtection="1">
      <protection hidden="1"/>
    </xf>
    <xf numFmtId="0" fontId="27" fillId="3" borderId="0" xfId="0" applyFont="1" applyFill="1" applyBorder="1" applyAlignment="1" applyProtection="1">
      <protection locked="0"/>
    </xf>
    <xf numFmtId="166" fontId="0" fillId="3" borderId="0" xfId="0" applyNumberFormat="1" applyFill="1" applyBorder="1" applyProtection="1">
      <protection locked="0"/>
    </xf>
    <xf numFmtId="0" fontId="0" fillId="4" borderId="2" xfId="0" applyFill="1" applyBorder="1" applyProtection="1">
      <protection locked="0"/>
    </xf>
    <xf numFmtId="0" fontId="0" fillId="4" borderId="61" xfId="0" applyFill="1" applyBorder="1" applyProtection="1">
      <protection locked="0"/>
    </xf>
    <xf numFmtId="0" fontId="0" fillId="4" borderId="15" xfId="0" applyFill="1" applyBorder="1" applyProtection="1">
      <protection locked="0"/>
    </xf>
    <xf numFmtId="0" fontId="33" fillId="4" borderId="15" xfId="0" applyFont="1" applyFill="1" applyBorder="1" applyAlignment="1" applyProtection="1">
      <alignment horizontal="center" wrapText="1"/>
      <protection locked="0"/>
    </xf>
    <xf numFmtId="0" fontId="33" fillId="4" borderId="15" xfId="0" applyFont="1" applyFill="1" applyBorder="1" applyAlignment="1" applyProtection="1">
      <alignment horizontal="center" vertical="center" wrapText="1"/>
      <protection locked="0"/>
    </xf>
    <xf numFmtId="0" fontId="33" fillId="4" borderId="2" xfId="0" applyFont="1" applyFill="1" applyBorder="1" applyAlignment="1" applyProtection="1">
      <alignment horizontal="center" vertical="center" wrapText="1"/>
      <protection locked="0"/>
    </xf>
    <xf numFmtId="0" fontId="33" fillId="4" borderId="62" xfId="0" applyFont="1" applyFill="1" applyBorder="1" applyAlignment="1" applyProtection="1">
      <alignment horizontal="center" vertical="center" wrapText="1"/>
      <protection locked="0"/>
    </xf>
    <xf numFmtId="14" fontId="0" fillId="3" borderId="0" xfId="0" applyNumberFormat="1" applyFill="1" applyBorder="1" applyAlignment="1" applyProtection="1">
      <alignment horizontal="left" wrapText="1"/>
      <protection locked="0"/>
    </xf>
    <xf numFmtId="14" fontId="0" fillId="3" borderId="0" xfId="0" applyNumberFormat="1" applyFill="1" applyAlignment="1" applyProtection="1">
      <alignment horizontal="left" wrapText="1"/>
      <protection locked="0"/>
    </xf>
    <xf numFmtId="0" fontId="36" fillId="3" borderId="0" xfId="0" applyFont="1" applyFill="1" applyBorder="1" applyAlignment="1" applyProtection="1">
      <alignment vertical="center"/>
      <protection hidden="1"/>
    </xf>
    <xf numFmtId="0" fontId="36" fillId="0" borderId="0" xfId="0" applyFont="1" applyFill="1" applyBorder="1" applyAlignment="1" applyProtection="1">
      <alignment vertical="center"/>
      <protection hidden="1"/>
    </xf>
    <xf numFmtId="0" fontId="3" fillId="3" borderId="0" xfId="0" applyFont="1" applyFill="1" applyBorder="1" applyAlignment="1" applyProtection="1">
      <alignment wrapText="1"/>
      <protection hidden="1"/>
    </xf>
    <xf numFmtId="0" fontId="3" fillId="3" borderId="15" xfId="0" applyFont="1" applyFill="1" applyBorder="1" applyProtection="1">
      <protection hidden="1"/>
    </xf>
    <xf numFmtId="0" fontId="58" fillId="0" borderId="0" xfId="0" applyFont="1" applyAlignment="1" applyProtection="1">
      <alignment vertical="center"/>
      <protection hidden="1"/>
    </xf>
    <xf numFmtId="0" fontId="0" fillId="0" borderId="0" xfId="0" applyAlignment="1" applyProtection="1">
      <alignment vertical="center"/>
      <protection hidden="1"/>
    </xf>
    <xf numFmtId="0" fontId="3" fillId="3" borderId="0" xfId="0" applyFont="1" applyFill="1" applyBorder="1" applyAlignment="1" applyProtection="1">
      <alignment horizontal="left" wrapText="1"/>
      <protection hidden="1"/>
    </xf>
    <xf numFmtId="0" fontId="57" fillId="0" borderId="0" xfId="0" applyFont="1" applyProtection="1">
      <protection hidden="1"/>
    </xf>
    <xf numFmtId="0" fontId="58" fillId="0" borderId="0" xfId="0" applyFont="1" applyAlignment="1" applyProtection="1">
      <alignment vertical="center" wrapText="1"/>
      <protection hidden="1"/>
    </xf>
    <xf numFmtId="0" fontId="59" fillId="0" borderId="0" xfId="0" applyFont="1" applyProtection="1">
      <protection hidden="1"/>
    </xf>
    <xf numFmtId="0" fontId="33" fillId="3" borderId="15" xfId="0" applyFont="1" applyFill="1" applyBorder="1" applyAlignment="1" applyProtection="1">
      <alignment horizontal="center" wrapText="1"/>
      <protection hidden="1"/>
    </xf>
    <xf numFmtId="0" fontId="58" fillId="0" borderId="0" xfId="0" applyFont="1" applyProtection="1">
      <protection hidden="1"/>
    </xf>
    <xf numFmtId="0" fontId="58" fillId="0" borderId="0" xfId="0" applyFont="1" applyAlignment="1" applyProtection="1">
      <alignment horizontal="center" vertical="center"/>
      <protection hidden="1"/>
    </xf>
    <xf numFmtId="0" fontId="33" fillId="3" borderId="0" xfId="0" applyFont="1" applyFill="1" applyBorder="1" applyAlignment="1" applyProtection="1">
      <alignment horizontal="center" wrapText="1"/>
      <protection hidden="1"/>
    </xf>
    <xf numFmtId="0" fontId="58" fillId="0" borderId="0" xfId="0" applyFont="1" applyAlignment="1" applyProtection="1">
      <alignment horizontal="left" vertical="center"/>
      <protection hidden="1"/>
    </xf>
    <xf numFmtId="0" fontId="0" fillId="3" borderId="0" xfId="0" applyFill="1" applyAlignment="1" applyProtection="1">
      <alignment vertical="top"/>
      <protection hidden="1"/>
    </xf>
    <xf numFmtId="14" fontId="0" fillId="0" borderId="0" xfId="0" applyNumberFormat="1" applyProtection="1">
      <protection hidden="1"/>
    </xf>
    <xf numFmtId="2" fontId="0" fillId="0" borderId="0" xfId="0" applyNumberFormat="1" applyProtection="1">
      <protection hidden="1"/>
    </xf>
    <xf numFmtId="0" fontId="0" fillId="0" borderId="0" xfId="0" applyAlignment="1" applyProtection="1">
      <alignment vertical="top"/>
      <protection hidden="1"/>
    </xf>
    <xf numFmtId="0" fontId="0" fillId="0" borderId="0" xfId="0" applyAlignment="1" applyProtection="1">
      <alignment wrapText="1"/>
      <protection hidden="1"/>
    </xf>
    <xf numFmtId="0" fontId="0" fillId="3" borderId="26" xfId="0" applyFill="1" applyBorder="1" applyAlignment="1" applyProtection="1">
      <alignment wrapText="1"/>
      <protection locked="0"/>
    </xf>
    <xf numFmtId="0" fontId="15" fillId="3" borderId="0" xfId="4" applyFont="1" applyFill="1" applyBorder="1" applyAlignment="1" applyProtection="1">
      <alignment horizontal="left"/>
      <protection hidden="1"/>
    </xf>
    <xf numFmtId="0" fontId="12" fillId="3" borderId="9" xfId="4" applyFill="1" applyBorder="1" applyProtection="1">
      <protection hidden="1"/>
    </xf>
    <xf numFmtId="49" fontId="4" fillId="18" borderId="4" xfId="2" applyNumberFormat="1" applyFill="1" applyBorder="1" applyAlignment="1" applyProtection="1">
      <alignment vertical="center"/>
    </xf>
    <xf numFmtId="0" fontId="4" fillId="18" borderId="4" xfId="2" applyNumberFormat="1" applyFill="1" applyBorder="1" applyAlignment="1" applyProtection="1">
      <alignment horizontal="center" vertical="center"/>
    </xf>
    <xf numFmtId="49" fontId="4" fillId="0" borderId="4" xfId="2" applyNumberFormat="1" applyFill="1" applyBorder="1" applyAlignment="1" applyProtection="1">
      <alignment vertical="center" wrapText="1"/>
    </xf>
    <xf numFmtId="49" fontId="9" fillId="19" borderId="4" xfId="2" applyNumberFormat="1" applyFont="1" applyFill="1" applyBorder="1" applyAlignment="1" applyProtection="1">
      <alignment horizontal="center" vertical="center" wrapText="1"/>
    </xf>
    <xf numFmtId="49" fontId="8" fillId="2" borderId="66" xfId="2" applyNumberFormat="1" applyFont="1" applyFill="1" applyBorder="1" applyAlignment="1" applyProtection="1">
      <alignment horizontal="center" vertical="center" wrapText="1"/>
    </xf>
    <xf numFmtId="0" fontId="0" fillId="0" borderId="0" xfId="0" applyFill="1" applyAlignment="1" applyProtection="1">
      <alignment horizontal="left"/>
      <protection hidden="1"/>
    </xf>
    <xf numFmtId="14" fontId="0" fillId="4" borderId="15" xfId="0" applyNumberFormat="1" applyFill="1" applyBorder="1" applyAlignment="1" applyProtection="1">
      <alignment horizontal="center"/>
      <protection locked="0"/>
    </xf>
    <xf numFmtId="0" fontId="0" fillId="0" borderId="31" xfId="0" applyBorder="1" applyAlignment="1" applyProtection="1">
      <alignment horizontal="center" vertical="center"/>
    </xf>
    <xf numFmtId="0" fontId="2" fillId="0" borderId="1" xfId="1" applyProtection="1"/>
    <xf numFmtId="0" fontId="2" fillId="0" borderId="1" xfId="1" applyAlignment="1" applyProtection="1"/>
    <xf numFmtId="0" fontId="0" fillId="0" borderId="0" xfId="0" applyAlignment="1" applyProtection="1">
      <alignment horizontal="center" vertical="center"/>
    </xf>
    <xf numFmtId="0" fontId="0" fillId="0" borderId="0" xfId="0" applyAlignment="1" applyProtection="1">
      <alignment horizontal="left" vertical="top" wrapText="1"/>
    </xf>
    <xf numFmtId="0" fontId="13" fillId="0" borderId="0" xfId="0" applyFont="1" applyProtection="1"/>
    <xf numFmtId="0" fontId="3" fillId="0" borderId="0" xfId="3" applyFont="1" applyAlignment="1" applyProtection="1">
      <alignment horizontal="left" vertical="top" wrapText="1"/>
    </xf>
    <xf numFmtId="0" fontId="3" fillId="0" borderId="0" xfId="3" applyFont="1" applyAlignment="1" applyProtection="1">
      <alignment horizontal="left" vertical="top"/>
    </xf>
    <xf numFmtId="167" fontId="0" fillId="0" borderId="0" xfId="0" applyNumberFormat="1" applyProtection="1"/>
    <xf numFmtId="0" fontId="0" fillId="0" borderId="4" xfId="0" applyBorder="1" applyAlignment="1" applyProtection="1">
      <alignment horizontal="center" vertical="center"/>
    </xf>
    <xf numFmtId="0" fontId="0" fillId="0" borderId="5" xfId="0" applyNumberFormat="1" applyBorder="1" applyAlignment="1" applyProtection="1">
      <alignment horizontal="center" vertical="center"/>
    </xf>
    <xf numFmtId="0" fontId="0" fillId="0" borderId="4" xfId="0" applyNumberFormat="1" applyBorder="1" applyAlignment="1" applyProtection="1">
      <alignment horizontal="center" vertical="center"/>
    </xf>
    <xf numFmtId="0" fontId="0" fillId="0" borderId="0" xfId="0" applyBorder="1" applyAlignment="1" applyProtection="1">
      <alignment wrapText="1"/>
    </xf>
    <xf numFmtId="167" fontId="0" fillId="0" borderId="0" xfId="0" applyNumberFormat="1" applyAlignment="1" applyProtection="1">
      <alignment horizontal="right"/>
    </xf>
    <xf numFmtId="0" fontId="0" fillId="0" borderId="1" xfId="0" applyBorder="1" applyAlignment="1" applyProtection="1">
      <alignment horizontal="left" vertical="top" wrapText="1"/>
    </xf>
    <xf numFmtId="0" fontId="5" fillId="0" borderId="2" xfId="2" applyNumberFormat="1" applyFont="1" applyBorder="1" applyAlignment="1" applyProtection="1">
      <alignment vertical="center" wrapText="1"/>
    </xf>
    <xf numFmtId="0" fontId="0" fillId="0" borderId="0" xfId="0" applyBorder="1" applyAlignment="1" applyProtection="1">
      <alignment horizontal="left" vertical="top" wrapText="1"/>
    </xf>
    <xf numFmtId="0" fontId="0" fillId="0" borderId="0" xfId="0" applyAlignment="1" applyProtection="1"/>
    <xf numFmtId="0" fontId="0" fillId="0" borderId="4" xfId="0" applyBorder="1" applyAlignment="1" applyProtection="1">
      <alignment horizontal="left" vertical="top" wrapText="1"/>
    </xf>
    <xf numFmtId="0" fontId="0" fillId="0" borderId="4" xfId="0" applyNumberFormat="1" applyBorder="1" applyAlignment="1" applyProtection="1">
      <alignment horizontal="left" vertical="top" wrapText="1"/>
    </xf>
    <xf numFmtId="0" fontId="0" fillId="0" borderId="0" xfId="0" applyAlignment="1" applyProtection="1">
      <alignment horizontal="left"/>
    </xf>
    <xf numFmtId="0" fontId="3" fillId="0" borderId="0" xfId="0" applyFont="1" applyProtection="1"/>
    <xf numFmtId="4" fontId="0" fillId="0" borderId="0" xfId="0" applyNumberFormat="1" applyAlignment="1" applyProtection="1">
      <alignment horizontal="left"/>
    </xf>
    <xf numFmtId="0" fontId="0" fillId="16" borderId="0" xfId="0" applyFont="1" applyFill="1" applyProtection="1"/>
    <xf numFmtId="0" fontId="3" fillId="17" borderId="0" xfId="0" applyFont="1" applyFill="1" applyProtection="1"/>
    <xf numFmtId="4" fontId="0" fillId="0" borderId="0" xfId="0" applyNumberFormat="1" applyProtection="1"/>
    <xf numFmtId="0" fontId="28" fillId="0" borderId="0" xfId="0" applyFont="1" applyProtection="1"/>
    <xf numFmtId="0" fontId="20" fillId="0" borderId="0" xfId="0" applyFont="1" applyProtection="1"/>
    <xf numFmtId="0" fontId="4" fillId="0" borderId="0" xfId="0" applyFont="1" applyProtection="1"/>
    <xf numFmtId="0" fontId="0" fillId="3" borderId="16" xfId="0" applyFill="1" applyBorder="1" applyAlignment="1" applyProtection="1">
      <alignment horizontal="center"/>
      <protection hidden="1"/>
    </xf>
    <xf numFmtId="0" fontId="0" fillId="3" borderId="43" xfId="0" applyFill="1" applyBorder="1" applyAlignment="1" applyProtection="1">
      <alignment horizontal="center"/>
      <protection hidden="1"/>
    </xf>
    <xf numFmtId="0" fontId="0" fillId="3" borderId="43" xfId="0" applyFill="1" applyBorder="1" applyAlignment="1" applyProtection="1">
      <alignment horizontal="center" vertical="center"/>
      <protection hidden="1"/>
    </xf>
    <xf numFmtId="4" fontId="0" fillId="4" borderId="43" xfId="0" applyNumberFormat="1" applyFill="1" applyBorder="1" applyAlignment="1" applyProtection="1">
      <alignment horizontal="center" vertical="center"/>
      <protection locked="0"/>
    </xf>
    <xf numFmtId="0" fontId="0" fillId="4" borderId="16" xfId="0" applyFill="1" applyBorder="1" applyAlignment="1" applyProtection="1">
      <alignment horizontal="center" vertical="center" wrapText="1"/>
      <protection locked="0"/>
    </xf>
    <xf numFmtId="0" fontId="0" fillId="4" borderId="15" xfId="0" applyFill="1" applyBorder="1" applyAlignment="1" applyProtection="1">
      <alignment horizontal="center" vertical="center" wrapText="1"/>
      <protection locked="0"/>
    </xf>
    <xf numFmtId="4" fontId="0" fillId="10" borderId="31" xfId="0" applyNumberFormat="1" applyFill="1" applyBorder="1" applyAlignment="1" applyProtection="1">
      <alignment horizontal="center"/>
      <protection hidden="1"/>
    </xf>
    <xf numFmtId="0" fontId="3" fillId="10" borderId="31" xfId="0" applyFont="1" applyFill="1" applyBorder="1" applyAlignment="1" applyProtection="1">
      <alignment horizontal="center"/>
      <protection hidden="1"/>
    </xf>
    <xf numFmtId="4" fontId="0" fillId="10" borderId="31" xfId="0" applyNumberFormat="1" applyFill="1" applyBorder="1" applyAlignment="1" applyProtection="1">
      <alignment horizontal="center" vertical="top"/>
      <protection hidden="1"/>
    </xf>
    <xf numFmtId="4" fontId="0" fillId="10" borderId="31" xfId="0" applyNumberFormat="1" applyFill="1" applyBorder="1" applyAlignment="1" applyProtection="1">
      <alignment horizontal="center" wrapText="1"/>
      <protection hidden="1"/>
    </xf>
    <xf numFmtId="0" fontId="3" fillId="3" borderId="9" xfId="0" applyFont="1" applyFill="1" applyBorder="1" applyAlignment="1" applyProtection="1">
      <alignment horizontal="left" vertical="top"/>
      <protection hidden="1"/>
    </xf>
    <xf numFmtId="10" fontId="0" fillId="4" borderId="31" xfId="0" applyNumberFormat="1" applyFill="1" applyBorder="1" applyAlignment="1" applyProtection="1">
      <alignment horizontal="left"/>
      <protection locked="0"/>
    </xf>
    <xf numFmtId="0" fontId="15" fillId="4" borderId="31" xfId="4" applyFont="1" applyFill="1" applyBorder="1" applyAlignment="1" applyProtection="1">
      <alignment horizontal="center"/>
      <protection locked="0"/>
    </xf>
    <xf numFmtId="14" fontId="15" fillId="4" borderId="31" xfId="4" applyNumberFormat="1" applyFont="1" applyFill="1" applyBorder="1" applyAlignment="1" applyProtection="1">
      <alignment horizontal="left"/>
      <protection locked="0"/>
    </xf>
    <xf numFmtId="1" fontId="15" fillId="4" borderId="31" xfId="4" applyNumberFormat="1" applyFont="1" applyFill="1" applyBorder="1" applyAlignment="1" applyProtection="1">
      <alignment horizontal="center"/>
      <protection locked="0"/>
    </xf>
    <xf numFmtId="14" fontId="15" fillId="4" borderId="31" xfId="4" applyNumberFormat="1" applyFont="1" applyFill="1" applyBorder="1" applyAlignment="1" applyProtection="1">
      <alignment horizontal="center"/>
      <protection locked="0"/>
    </xf>
    <xf numFmtId="14" fontId="0" fillId="4" borderId="31" xfId="0" applyNumberFormat="1" applyFill="1" applyBorder="1" applyAlignment="1" applyProtection="1">
      <alignment horizontal="center"/>
      <protection locked="0"/>
    </xf>
    <xf numFmtId="10" fontId="0" fillId="4" borderId="31" xfId="0" applyNumberFormat="1" applyFill="1" applyBorder="1" applyAlignment="1" applyProtection="1">
      <alignment horizontal="center"/>
      <protection locked="0"/>
    </xf>
    <xf numFmtId="4" fontId="0" fillId="4" borderId="31" xfId="0" applyNumberFormat="1" applyFill="1" applyBorder="1" applyAlignment="1" applyProtection="1">
      <alignment horizontal="center"/>
      <protection locked="0"/>
    </xf>
    <xf numFmtId="0" fontId="3" fillId="3" borderId="7" xfId="0" applyFont="1" applyFill="1" applyBorder="1" applyAlignment="1" applyProtection="1">
      <alignment horizontal="left" vertical="top"/>
      <protection hidden="1"/>
    </xf>
    <xf numFmtId="0" fontId="3" fillId="3" borderId="9" xfId="0" applyFont="1" applyFill="1" applyBorder="1" applyAlignment="1" applyProtection="1">
      <alignment horizontal="left" vertical="top"/>
      <protection hidden="1"/>
    </xf>
    <xf numFmtId="44" fontId="0" fillId="0" borderId="0" xfId="6" applyNumberFormat="1" applyFont="1" applyFill="1" applyAlignment="1" applyProtection="1">
      <alignment horizontal="center" vertical="center" wrapText="1"/>
      <protection hidden="1"/>
    </xf>
    <xf numFmtId="44" fontId="0" fillId="0" borderId="0" xfId="0" applyNumberFormat="1" applyFill="1" applyAlignment="1" applyProtection="1">
      <alignment horizontal="center" vertical="center" wrapText="1"/>
      <protection hidden="1"/>
    </xf>
    <xf numFmtId="14" fontId="0" fillId="4" borderId="2" xfId="0" applyNumberFormat="1" applyFill="1" applyBorder="1" applyAlignment="1" applyProtection="1">
      <alignment horizontal="center"/>
      <protection locked="0"/>
    </xf>
    <xf numFmtId="10" fontId="0" fillId="3" borderId="16" xfId="0" applyNumberFormat="1" applyFill="1" applyBorder="1" applyAlignment="1" applyProtection="1">
      <alignment horizontal="right"/>
      <protection hidden="1"/>
    </xf>
    <xf numFmtId="4" fontId="0" fillId="3" borderId="15" xfId="0" applyNumberFormat="1" applyFill="1" applyBorder="1" applyAlignment="1" applyProtection="1">
      <alignment vertical="top"/>
      <protection hidden="1"/>
    </xf>
    <xf numFmtId="0" fontId="3" fillId="4" borderId="0" xfId="0" applyFont="1" applyFill="1" applyBorder="1" applyAlignment="1" applyProtection="1">
      <alignment horizontal="center" vertical="center"/>
      <protection locked="0"/>
    </xf>
    <xf numFmtId="0" fontId="0" fillId="3" borderId="43" xfId="0" applyFill="1" applyBorder="1" applyAlignment="1" applyProtection="1">
      <alignment horizontal="center" vertical="center" wrapText="1"/>
      <protection hidden="1"/>
    </xf>
    <xf numFmtId="0" fontId="0" fillId="0" borderId="5" xfId="0" applyBorder="1" applyAlignment="1" applyProtection="1">
      <alignment horizontal="center" vertical="center"/>
    </xf>
    <xf numFmtId="0" fontId="0" fillId="0" borderId="4" xfId="0" applyBorder="1" applyAlignment="1" applyProtection="1">
      <alignment vertical="center"/>
    </xf>
    <xf numFmtId="49" fontId="0" fillId="0" borderId="9" xfId="0" applyNumberFormat="1" applyBorder="1" applyAlignment="1" applyProtection="1">
      <alignment horizontal="left"/>
      <protection hidden="1"/>
    </xf>
    <xf numFmtId="49" fontId="0" fillId="0" borderId="0" xfId="0" applyNumberFormat="1" applyBorder="1" applyAlignment="1" applyProtection="1">
      <alignment horizontal="left"/>
      <protection hidden="1"/>
    </xf>
    <xf numFmtId="0" fontId="3" fillId="3" borderId="9" xfId="0" applyFont="1" applyFill="1" applyBorder="1" applyAlignment="1" applyProtection="1">
      <alignment horizontal="left" vertical="top"/>
      <protection hidden="1"/>
    </xf>
    <xf numFmtId="0" fontId="0" fillId="3" borderId="2" xfId="0" applyFill="1" applyBorder="1" applyAlignment="1" applyProtection="1">
      <alignment horizontal="left" vertical="top"/>
      <protection hidden="1"/>
    </xf>
    <xf numFmtId="0" fontId="0" fillId="3" borderId="9" xfId="0" applyFill="1" applyBorder="1" applyAlignment="1" applyProtection="1">
      <alignment horizontal="center" wrapText="1"/>
      <protection hidden="1"/>
    </xf>
    <xf numFmtId="49" fontId="4" fillId="19" borderId="4" xfId="2" applyNumberFormat="1" applyFill="1" applyBorder="1" applyAlignment="1" applyProtection="1">
      <alignment vertical="center"/>
    </xf>
    <xf numFmtId="0" fontId="0" fillId="0" borderId="4" xfId="0" applyNumberFormat="1" applyBorder="1" applyAlignment="1" applyProtection="1">
      <alignment horizontal="left" vertical="center" wrapText="1"/>
    </xf>
    <xf numFmtId="0" fontId="0" fillId="0" borderId="4" xfId="0" applyBorder="1" applyAlignment="1" applyProtection="1">
      <alignment horizontal="left" vertical="center" wrapText="1"/>
    </xf>
    <xf numFmtId="0" fontId="0" fillId="0" borderId="4" xfId="0" applyNumberFormat="1" applyFill="1" applyBorder="1" applyAlignment="1" applyProtection="1">
      <alignment horizontal="left" vertical="top" wrapText="1"/>
    </xf>
    <xf numFmtId="0" fontId="0" fillId="3" borderId="16" xfId="0" applyFill="1" applyBorder="1" applyAlignment="1" applyProtection="1">
      <alignment horizontal="center" vertical="center" wrapText="1"/>
      <protection hidden="1"/>
    </xf>
    <xf numFmtId="0" fontId="3" fillId="3" borderId="9" xfId="0" applyFont="1" applyFill="1" applyBorder="1" applyAlignment="1" applyProtection="1">
      <alignment horizontal="left" vertical="top"/>
      <protection hidden="1"/>
    </xf>
    <xf numFmtId="0" fontId="0" fillId="0" borderId="4" xfId="0" applyFill="1" applyBorder="1" applyAlignment="1" applyProtection="1">
      <alignment horizontal="left" vertical="top" wrapText="1"/>
    </xf>
    <xf numFmtId="0" fontId="4" fillId="14" borderId="4" xfId="2" applyNumberFormat="1" applyFont="1" applyFill="1" applyBorder="1" applyAlignment="1" applyProtection="1">
      <alignment horizontal="center" vertical="center"/>
    </xf>
    <xf numFmtId="0" fontId="33" fillId="0" borderId="4" xfId="0" applyNumberFormat="1" applyFont="1" applyFill="1" applyBorder="1" applyAlignment="1" applyProtection="1">
      <alignment horizontal="left" vertical="top" wrapText="1"/>
    </xf>
    <xf numFmtId="49" fontId="8" fillId="20" borderId="4" xfId="2" applyNumberFormat="1" applyFont="1" applyFill="1" applyBorder="1" applyAlignment="1" applyProtection="1">
      <alignment horizontal="center" vertical="center" wrapText="1"/>
    </xf>
    <xf numFmtId="0" fontId="0" fillId="0" borderId="4" xfId="0" applyBorder="1" applyAlignment="1" applyProtection="1">
      <alignment vertical="top" wrapText="1"/>
    </xf>
    <xf numFmtId="0" fontId="0" fillId="3" borderId="0" xfId="0" applyFill="1" applyBorder="1" applyAlignment="1" applyProtection="1">
      <alignment horizontal="left" vertical="top" wrapText="1"/>
      <protection hidden="1"/>
    </xf>
    <xf numFmtId="0" fontId="0" fillId="3" borderId="10" xfId="0" applyFill="1" applyBorder="1" applyAlignment="1" applyProtection="1">
      <alignment horizontal="left" vertical="top" wrapText="1"/>
      <protection hidden="1"/>
    </xf>
    <xf numFmtId="0" fontId="3" fillId="3" borderId="9" xfId="0" applyFont="1" applyFill="1" applyBorder="1" applyAlignment="1" applyProtection="1">
      <alignment horizontal="left" vertical="top"/>
      <protection hidden="1"/>
    </xf>
    <xf numFmtId="0" fontId="0" fillId="3" borderId="10" xfId="0" applyFill="1" applyBorder="1" applyAlignment="1" applyProtection="1">
      <alignment vertical="top" wrapText="1"/>
      <protection hidden="1"/>
    </xf>
    <xf numFmtId="0" fontId="0" fillId="0" borderId="4" xfId="0" applyFill="1" applyBorder="1" applyAlignment="1" applyProtection="1">
      <alignment vertical="top" wrapText="1"/>
    </xf>
    <xf numFmtId="0" fontId="0" fillId="3" borderId="67" xfId="0" applyFill="1" applyBorder="1" applyAlignment="1" applyProtection="1">
      <alignment horizontal="center" vertical="center" wrapText="1"/>
      <protection locked="0"/>
    </xf>
    <xf numFmtId="0" fontId="0" fillId="3" borderId="16" xfId="0" applyFill="1" applyBorder="1" applyAlignment="1" applyProtection="1">
      <alignment horizontal="center" vertical="center" wrapText="1"/>
      <protection locked="0"/>
    </xf>
    <xf numFmtId="0" fontId="3" fillId="3" borderId="9" xfId="0" applyFont="1" applyFill="1" applyBorder="1" applyAlignment="1" applyProtection="1">
      <alignment horizontal="left" vertical="top"/>
      <protection hidden="1"/>
    </xf>
    <xf numFmtId="0" fontId="0" fillId="0" borderId="0" xfId="0" applyBorder="1" applyProtection="1"/>
    <xf numFmtId="0" fontId="0" fillId="0" borderId="61" xfId="0" applyBorder="1" applyProtection="1"/>
    <xf numFmtId="0" fontId="0" fillId="0" borderId="4" xfId="0" applyFont="1" applyBorder="1" applyAlignment="1" applyProtection="1">
      <alignment horizontal="left" vertical="top" wrapText="1"/>
    </xf>
    <xf numFmtId="0" fontId="0" fillId="4" borderId="67" xfId="0" applyFill="1" applyBorder="1" applyAlignment="1" applyProtection="1">
      <alignment horizontal="center" vertical="center"/>
      <protection locked="0"/>
    </xf>
    <xf numFmtId="0" fontId="0" fillId="3" borderId="2" xfId="0" applyFill="1" applyBorder="1" applyAlignment="1" applyProtection="1">
      <alignment horizontal="left" vertical="top" wrapText="1"/>
      <protection hidden="1"/>
    </xf>
    <xf numFmtId="0" fontId="0" fillId="3" borderId="2" xfId="0" applyFont="1" applyFill="1" applyBorder="1" applyAlignment="1" applyProtection="1">
      <alignment horizontal="left" vertical="top" wrapText="1"/>
      <protection hidden="1"/>
    </xf>
    <xf numFmtId="0" fontId="11" fillId="3" borderId="0" xfId="0" applyFont="1" applyFill="1" applyAlignment="1" applyProtection="1">
      <alignment horizontal="center"/>
      <protection hidden="1"/>
    </xf>
    <xf numFmtId="0" fontId="0" fillId="0" borderId="15" xfId="0" applyFill="1" applyBorder="1" applyAlignment="1" applyProtection="1">
      <alignment vertical="top"/>
      <protection hidden="1"/>
    </xf>
    <xf numFmtId="0" fontId="0" fillId="3" borderId="0" xfId="0" applyFill="1" applyAlignment="1" applyProtection="1">
      <alignment horizontal="left" vertical="top" wrapText="1"/>
      <protection hidden="1"/>
    </xf>
    <xf numFmtId="49" fontId="0" fillId="0" borderId="37" xfId="0" applyNumberFormat="1" applyBorder="1" applyAlignment="1" applyProtection="1">
      <alignment horizontal="left" vertical="center"/>
      <protection hidden="1"/>
    </xf>
    <xf numFmtId="49" fontId="0" fillId="0" borderId="45" xfId="0" applyNumberFormat="1" applyBorder="1" applyAlignment="1" applyProtection="1">
      <alignment horizontal="left" vertical="center"/>
      <protection hidden="1"/>
    </xf>
    <xf numFmtId="49" fontId="0" fillId="0" borderId="38" xfId="0" applyNumberFormat="1" applyBorder="1" applyAlignment="1" applyProtection="1">
      <alignment horizontal="left" vertical="center"/>
      <protection hidden="1"/>
    </xf>
    <xf numFmtId="0" fontId="0" fillId="0" borderId="15" xfId="0" applyBorder="1" applyAlignment="1" applyProtection="1">
      <alignment vertical="top"/>
      <protection hidden="1"/>
    </xf>
    <xf numFmtId="49" fontId="0" fillId="0" borderId="7" xfId="0" applyNumberFormat="1" applyFill="1" applyBorder="1" applyAlignment="1" applyProtection="1">
      <alignment horizontal="left"/>
      <protection hidden="1"/>
    </xf>
    <xf numFmtId="49" fontId="0" fillId="0" borderId="8" xfId="0" applyNumberFormat="1" applyFill="1" applyBorder="1" applyAlignment="1" applyProtection="1">
      <alignment horizontal="left"/>
      <protection hidden="1"/>
    </xf>
    <xf numFmtId="49" fontId="0" fillId="0" borderId="9" xfId="0" applyNumberFormat="1" applyBorder="1" applyAlignment="1" applyProtection="1">
      <alignment horizontal="left"/>
      <protection hidden="1"/>
    </xf>
    <xf numFmtId="49" fontId="0" fillId="0" borderId="0" xfId="0" applyNumberFormat="1" applyBorder="1" applyAlignment="1" applyProtection="1">
      <alignment horizontal="left"/>
      <protection hidden="1"/>
    </xf>
    <xf numFmtId="49" fontId="0" fillId="0" borderId="11" xfId="0" applyNumberFormat="1" applyBorder="1" applyAlignment="1" applyProtection="1">
      <alignment horizontal="left"/>
      <protection hidden="1"/>
    </xf>
    <xf numFmtId="49" fontId="0" fillId="0" borderId="12" xfId="0" applyNumberFormat="1" applyBorder="1" applyAlignment="1" applyProtection="1">
      <alignment horizontal="left"/>
      <protection hidden="1"/>
    </xf>
    <xf numFmtId="49" fontId="0" fillId="0" borderId="7" xfId="0" applyNumberFormat="1" applyBorder="1" applyAlignment="1" applyProtection="1">
      <alignment horizontal="left"/>
      <protection hidden="1"/>
    </xf>
    <xf numFmtId="49" fontId="0" fillId="0" borderId="8" xfId="0" applyNumberFormat="1" applyBorder="1" applyAlignment="1" applyProtection="1">
      <alignment horizontal="left"/>
      <protection hidden="1"/>
    </xf>
    <xf numFmtId="0" fontId="3" fillId="4" borderId="7" xfId="0" applyNumberFormat="1" applyFont="1" applyFill="1" applyBorder="1" applyAlignment="1" applyProtection="1">
      <alignment horizontal="left" wrapText="1"/>
      <protection locked="0"/>
    </xf>
    <xf numFmtId="0" fontId="3" fillId="4" borderId="8" xfId="0" applyNumberFormat="1" applyFont="1" applyFill="1" applyBorder="1" applyAlignment="1" applyProtection="1">
      <alignment horizontal="left" wrapText="1"/>
      <protection locked="0"/>
    </xf>
    <xf numFmtId="0" fontId="3" fillId="4" borderId="41" xfId="0" applyNumberFormat="1" applyFont="1" applyFill="1" applyBorder="1" applyAlignment="1" applyProtection="1">
      <alignment horizontal="left" wrapText="1"/>
      <protection locked="0"/>
    </xf>
    <xf numFmtId="0" fontId="3" fillId="4" borderId="9" xfId="0" applyNumberFormat="1" applyFont="1" applyFill="1" applyBorder="1" applyAlignment="1" applyProtection="1">
      <alignment horizontal="left"/>
      <protection locked="0"/>
    </xf>
    <xf numFmtId="0" fontId="3" fillId="4" borderId="0" xfId="0" applyNumberFormat="1" applyFont="1" applyFill="1" applyBorder="1" applyAlignment="1" applyProtection="1">
      <alignment horizontal="left"/>
      <protection locked="0"/>
    </xf>
    <xf numFmtId="0" fontId="3" fillId="4" borderId="10" xfId="0" applyNumberFormat="1" applyFont="1" applyFill="1" applyBorder="1" applyAlignment="1" applyProtection="1">
      <alignment horizontal="left"/>
      <protection locked="0"/>
    </xf>
    <xf numFmtId="0" fontId="3" fillId="4" borderId="11" xfId="0" applyNumberFormat="1" applyFont="1" applyFill="1" applyBorder="1" applyAlignment="1" applyProtection="1">
      <alignment horizontal="left"/>
      <protection locked="0"/>
    </xf>
    <xf numFmtId="0" fontId="3" fillId="4" borderId="12" xfId="0" applyNumberFormat="1" applyFont="1" applyFill="1" applyBorder="1" applyAlignment="1" applyProtection="1">
      <alignment horizontal="left"/>
      <protection locked="0"/>
    </xf>
    <xf numFmtId="0" fontId="3" fillId="4" borderId="42" xfId="0" applyNumberFormat="1" applyFont="1" applyFill="1" applyBorder="1" applyAlignment="1" applyProtection="1">
      <alignment horizontal="left"/>
      <protection locked="0"/>
    </xf>
    <xf numFmtId="0" fontId="0" fillId="0" borderId="13" xfId="0" applyBorder="1" applyAlignment="1" applyProtection="1">
      <alignment vertical="top"/>
      <protection hidden="1"/>
    </xf>
    <xf numFmtId="0" fontId="0" fillId="0" borderId="2" xfId="0" applyBorder="1" applyAlignment="1" applyProtection="1">
      <alignment horizontal="left" vertical="top"/>
      <protection hidden="1"/>
    </xf>
    <xf numFmtId="0" fontId="42" fillId="0" borderId="0" xfId="0" applyFont="1" applyFill="1" applyAlignment="1" applyProtection="1">
      <alignment horizontal="right" vertical="center"/>
      <protection hidden="1"/>
    </xf>
    <xf numFmtId="0" fontId="0" fillId="0" borderId="15" xfId="0" applyFill="1" applyBorder="1" applyAlignment="1" applyProtection="1">
      <alignment horizontal="left" vertical="top" wrapText="1"/>
      <protection hidden="1"/>
    </xf>
    <xf numFmtId="0" fontId="3" fillId="0" borderId="22" xfId="0" applyFont="1" applyBorder="1" applyAlignment="1" applyProtection="1">
      <alignment horizontal="center" vertical="center"/>
      <protection hidden="1"/>
    </xf>
    <xf numFmtId="0" fontId="3" fillId="0" borderId="23" xfId="0" applyFont="1" applyBorder="1" applyAlignment="1" applyProtection="1">
      <alignment horizontal="center" vertical="center"/>
      <protection hidden="1"/>
    </xf>
    <xf numFmtId="0" fontId="0" fillId="3" borderId="15" xfId="0" applyFill="1" applyBorder="1" applyAlignment="1" applyProtection="1">
      <alignment horizontal="left" vertical="top"/>
      <protection hidden="1"/>
    </xf>
    <xf numFmtId="0" fontId="48" fillId="3" borderId="0" xfId="0" applyFont="1" applyFill="1" applyAlignment="1" applyProtection="1">
      <alignment horizontal="left" vertical="top" wrapText="1"/>
      <protection hidden="1"/>
    </xf>
    <xf numFmtId="0" fontId="48" fillId="3" borderId="0" xfId="0" applyFont="1" applyFill="1" applyAlignment="1" applyProtection="1">
      <alignment horizontal="left" vertical="top"/>
      <protection hidden="1"/>
    </xf>
    <xf numFmtId="49" fontId="3" fillId="4" borderId="11" xfId="0" applyNumberFormat="1" applyFont="1" applyFill="1" applyBorder="1" applyAlignment="1" applyProtection="1">
      <alignment horizontal="left"/>
      <protection locked="0"/>
    </xf>
    <xf numFmtId="49" fontId="3" fillId="4" borderId="12" xfId="0" applyNumberFormat="1" applyFont="1" applyFill="1" applyBorder="1" applyAlignment="1" applyProtection="1">
      <alignment horizontal="left"/>
      <protection locked="0"/>
    </xf>
    <xf numFmtId="49" fontId="3" fillId="4" borderId="42" xfId="0" applyNumberFormat="1" applyFont="1" applyFill="1" applyBorder="1" applyAlignment="1" applyProtection="1">
      <alignment horizontal="left"/>
      <protection locked="0"/>
    </xf>
    <xf numFmtId="0" fontId="3" fillId="0" borderId="44" xfId="0" applyFont="1" applyBorder="1" applyAlignment="1" applyProtection="1">
      <alignment horizontal="center" vertical="center"/>
      <protection hidden="1"/>
    </xf>
    <xf numFmtId="0" fontId="10" fillId="3" borderId="12" xfId="0" applyFont="1" applyFill="1" applyBorder="1" applyAlignment="1" applyProtection="1">
      <alignment horizontal="center" vertical="center"/>
      <protection hidden="1"/>
    </xf>
    <xf numFmtId="0" fontId="3" fillId="3" borderId="9" xfId="0" applyFont="1" applyFill="1" applyBorder="1" applyAlignment="1" applyProtection="1">
      <alignment horizontal="left" vertical="top"/>
      <protection hidden="1"/>
    </xf>
    <xf numFmtId="0" fontId="0" fillId="0" borderId="60" xfId="0" applyBorder="1" applyAlignment="1" applyProtection="1">
      <alignment horizontal="left" vertical="top"/>
      <protection hidden="1"/>
    </xf>
    <xf numFmtId="0" fontId="0" fillId="0" borderId="15" xfId="0" applyBorder="1" applyAlignment="1" applyProtection="1">
      <alignment horizontal="left" vertical="top" wrapText="1"/>
      <protection hidden="1"/>
    </xf>
    <xf numFmtId="0" fontId="41" fillId="0" borderId="15" xfId="5" applyBorder="1" applyAlignment="1" applyProtection="1">
      <alignment horizontal="left" vertical="top" wrapText="1"/>
      <protection hidden="1"/>
    </xf>
    <xf numFmtId="0" fontId="10" fillId="3" borderId="12" xfId="0" applyFont="1" applyFill="1" applyBorder="1" applyAlignment="1" applyProtection="1">
      <alignment horizontal="center" vertical="center" wrapText="1"/>
      <protection hidden="1"/>
    </xf>
    <xf numFmtId="0" fontId="0" fillId="0" borderId="15" xfId="0" applyFont="1" applyBorder="1" applyAlignment="1" applyProtection="1">
      <alignment vertical="top"/>
      <protection hidden="1"/>
    </xf>
    <xf numFmtId="0" fontId="0" fillId="0" borderId="61" xfId="0" applyBorder="1" applyAlignment="1" applyProtection="1">
      <alignment horizontal="left" vertical="top"/>
      <protection hidden="1"/>
    </xf>
    <xf numFmtId="0" fontId="41" fillId="0" borderId="17" xfId="5" applyBorder="1" applyAlignment="1" applyProtection="1">
      <alignment horizontal="left" vertical="top" wrapText="1"/>
      <protection hidden="1"/>
    </xf>
    <xf numFmtId="0" fontId="0" fillId="0" borderId="15" xfId="5" applyFont="1" applyBorder="1" applyAlignment="1" applyProtection="1">
      <alignment horizontal="left" vertical="top" wrapText="1"/>
      <protection hidden="1"/>
    </xf>
    <xf numFmtId="0" fontId="1" fillId="0" borderId="15" xfId="5" applyFont="1" applyBorder="1" applyAlignment="1" applyProtection="1">
      <alignment horizontal="left" vertical="top" wrapText="1"/>
      <protection hidden="1"/>
    </xf>
    <xf numFmtId="0" fontId="0" fillId="0" borderId="15" xfId="0" applyBorder="1" applyAlignment="1" applyProtection="1">
      <alignment horizontal="left" vertical="top"/>
      <protection hidden="1"/>
    </xf>
    <xf numFmtId="0" fontId="0" fillId="0" borderId="13" xfId="0" applyFill="1" applyBorder="1" applyAlignment="1" applyProtection="1">
      <alignment horizontal="left" vertical="top"/>
      <protection hidden="1"/>
    </xf>
    <xf numFmtId="0" fontId="0" fillId="4" borderId="13" xfId="0" applyFill="1" applyBorder="1" applyAlignment="1" applyProtection="1">
      <alignment horizontal="left" vertical="top" wrapText="1"/>
      <protection locked="0"/>
    </xf>
    <xf numFmtId="0" fontId="0" fillId="4" borderId="14" xfId="0" applyFill="1" applyBorder="1" applyAlignment="1" applyProtection="1">
      <alignment horizontal="left" vertical="top" wrapText="1"/>
      <protection locked="0"/>
    </xf>
    <xf numFmtId="0" fontId="41" fillId="3" borderId="15" xfId="5" applyFill="1" applyBorder="1" applyAlignment="1" applyProtection="1">
      <alignment horizontal="left" vertical="top" wrapText="1"/>
      <protection hidden="1"/>
    </xf>
    <xf numFmtId="0" fontId="0" fillId="0" borderId="2" xfId="0" applyBorder="1" applyAlignment="1" applyProtection="1">
      <alignment horizontal="left" vertical="top" wrapText="1"/>
      <protection hidden="1"/>
    </xf>
    <xf numFmtId="0" fontId="0" fillId="4" borderId="35" xfId="0" applyFill="1" applyBorder="1" applyAlignment="1" applyProtection="1">
      <alignment horizontal="left" vertical="top" wrapText="1"/>
      <protection locked="0"/>
    </xf>
    <xf numFmtId="0" fontId="0" fillId="4" borderId="34" xfId="0" applyFill="1" applyBorder="1" applyAlignment="1" applyProtection="1">
      <alignment horizontal="left" vertical="top" wrapText="1"/>
      <protection locked="0"/>
    </xf>
    <xf numFmtId="0" fontId="0" fillId="4" borderId="36"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hidden="1"/>
    </xf>
    <xf numFmtId="0" fontId="0" fillId="0" borderId="15" xfId="0" applyFill="1" applyBorder="1" applyAlignment="1" applyProtection="1">
      <alignment horizontal="left" vertical="top"/>
      <protection hidden="1"/>
    </xf>
    <xf numFmtId="0" fontId="0" fillId="3" borderId="15" xfId="0" applyFill="1" applyBorder="1" applyAlignment="1" applyProtection="1">
      <alignment horizontal="left" vertical="top" wrapText="1"/>
      <protection hidden="1"/>
    </xf>
    <xf numFmtId="49" fontId="0" fillId="4" borderId="15" xfId="0" applyNumberFormat="1" applyFont="1" applyFill="1" applyBorder="1" applyAlignment="1" applyProtection="1">
      <alignment horizontal="left" vertical="top" wrapText="1"/>
      <protection locked="0"/>
    </xf>
    <xf numFmtId="49" fontId="0" fillId="4" borderId="43" xfId="0" applyNumberFormat="1" applyFont="1" applyFill="1" applyBorder="1" applyAlignment="1" applyProtection="1">
      <alignment horizontal="left" vertical="top" wrapText="1"/>
      <protection locked="0"/>
    </xf>
    <xf numFmtId="0" fontId="0" fillId="3" borderId="0" xfId="0" applyFill="1" applyAlignment="1" applyProtection="1">
      <alignment horizontal="left"/>
      <protection hidden="1"/>
    </xf>
    <xf numFmtId="0" fontId="0" fillId="3" borderId="2" xfId="0" applyFill="1" applyBorder="1" applyAlignment="1" applyProtection="1">
      <alignment vertical="top"/>
      <protection hidden="1"/>
    </xf>
    <xf numFmtId="0" fontId="0" fillId="3" borderId="9" xfId="0" applyFill="1" applyBorder="1" applyAlignment="1" applyProtection="1">
      <alignment horizontal="center" wrapText="1"/>
      <protection hidden="1"/>
    </xf>
    <xf numFmtId="0" fontId="0" fillId="3" borderId="9" xfId="0" applyFill="1" applyBorder="1" applyAlignment="1" applyProtection="1">
      <alignment horizontal="center" vertical="center" wrapText="1"/>
      <protection hidden="1"/>
    </xf>
    <xf numFmtId="0" fontId="0" fillId="3" borderId="0" xfId="0" applyFill="1" applyBorder="1" applyAlignment="1" applyProtection="1">
      <alignment horizontal="left" vertical="top" wrapText="1"/>
      <protection hidden="1"/>
    </xf>
    <xf numFmtId="0" fontId="0" fillId="3" borderId="10" xfId="0" applyFill="1" applyBorder="1" applyAlignment="1" applyProtection="1">
      <alignment horizontal="left" vertical="top" wrapText="1"/>
      <protection hidden="1"/>
    </xf>
    <xf numFmtId="168" fontId="0" fillId="0" borderId="0" xfId="6" applyNumberFormat="1" applyFont="1" applyFill="1" applyAlignment="1" applyProtection="1">
      <alignment horizontal="center" vertical="center" wrapText="1"/>
      <protection hidden="1"/>
    </xf>
    <xf numFmtId="168" fontId="0" fillId="0" borderId="0" xfId="0" applyNumberFormat="1" applyFill="1" applyAlignment="1" applyProtection="1">
      <alignment horizontal="center" vertical="center" wrapText="1"/>
      <protection hidden="1"/>
    </xf>
    <xf numFmtId="0" fontId="0" fillId="3" borderId="0" xfId="0" applyFill="1" applyBorder="1" applyAlignment="1" applyProtection="1">
      <alignment horizontal="center"/>
      <protection locked="0"/>
    </xf>
    <xf numFmtId="0" fontId="27" fillId="3" borderId="24" xfId="0" applyFont="1" applyFill="1" applyBorder="1" applyAlignment="1" applyProtection="1">
      <alignment horizontal="center"/>
      <protection locked="0"/>
    </xf>
    <xf numFmtId="0" fontId="0" fillId="0" borderId="12" xfId="0" applyFill="1" applyBorder="1" applyAlignment="1" applyProtection="1">
      <alignment horizontal="center" vertical="top"/>
      <protection hidden="1"/>
    </xf>
    <xf numFmtId="0" fontId="0" fillId="0" borderId="2" xfId="0" applyFill="1" applyBorder="1" applyAlignment="1" applyProtection="1">
      <alignment horizontal="left" vertical="top"/>
      <protection hidden="1"/>
    </xf>
    <xf numFmtId="0" fontId="0" fillId="0" borderId="0" xfId="0" applyBorder="1" applyAlignment="1" applyProtection="1">
      <alignment horizontal="left" vertical="top"/>
      <protection hidden="1"/>
    </xf>
    <xf numFmtId="0" fontId="45" fillId="3" borderId="0" xfId="0" applyFont="1" applyFill="1" applyBorder="1" applyAlignment="1" applyProtection="1">
      <alignment horizontal="left"/>
      <protection hidden="1"/>
    </xf>
    <xf numFmtId="0" fontId="10" fillId="0" borderId="0" xfId="0" applyFont="1" applyBorder="1" applyAlignment="1" applyProtection="1">
      <alignment horizontal="center" vertical="center"/>
      <protection hidden="1"/>
    </xf>
    <xf numFmtId="0" fontId="0" fillId="3" borderId="0" xfId="0" applyFill="1" applyBorder="1" applyAlignment="1" applyProtection="1">
      <alignment horizontal="center"/>
      <protection hidden="1"/>
    </xf>
    <xf numFmtId="0" fontId="3" fillId="3" borderId="0" xfId="0" applyNumberFormat="1" applyFont="1" applyFill="1" applyBorder="1" applyAlignment="1" applyProtection="1">
      <alignment horizontal="left"/>
      <protection hidden="1"/>
    </xf>
    <xf numFmtId="49" fontId="29" fillId="3" borderId="12" xfId="0" applyNumberFormat="1" applyFont="1" applyFill="1" applyBorder="1" applyAlignment="1" applyProtection="1">
      <alignment horizontal="left"/>
      <protection hidden="1"/>
    </xf>
    <xf numFmtId="0" fontId="3" fillId="3" borderId="8" xfId="0" applyNumberFormat="1" applyFont="1" applyFill="1" applyBorder="1" applyAlignment="1" applyProtection="1">
      <alignment horizontal="left" wrapText="1"/>
      <protection hidden="1"/>
    </xf>
    <xf numFmtId="0" fontId="3" fillId="3" borderId="41" xfId="0" applyNumberFormat="1" applyFont="1" applyFill="1" applyBorder="1" applyAlignment="1" applyProtection="1">
      <alignment horizontal="left" wrapText="1"/>
      <protection hidden="1"/>
    </xf>
    <xf numFmtId="0" fontId="3" fillId="3" borderId="15" xfId="0" applyNumberFormat="1" applyFont="1" applyFill="1" applyBorder="1" applyAlignment="1" applyProtection="1">
      <alignment horizontal="left" wrapText="1"/>
      <protection hidden="1"/>
    </xf>
    <xf numFmtId="0" fontId="3" fillId="3" borderId="16" xfId="0" applyNumberFormat="1" applyFont="1" applyFill="1" applyBorder="1" applyAlignment="1" applyProtection="1">
      <alignment horizontal="left" wrapText="1"/>
      <protection hidden="1"/>
    </xf>
    <xf numFmtId="4" fontId="3" fillId="3" borderId="17" xfId="0" applyNumberFormat="1" applyFont="1" applyFill="1" applyBorder="1" applyAlignment="1" applyProtection="1">
      <alignment horizontal="left"/>
      <protection hidden="1"/>
    </xf>
    <xf numFmtId="0" fontId="3" fillId="3" borderId="17" xfId="0" applyNumberFormat="1" applyFont="1" applyFill="1" applyBorder="1" applyAlignment="1" applyProtection="1">
      <alignment horizontal="left"/>
      <protection hidden="1"/>
    </xf>
    <xf numFmtId="0" fontId="3" fillId="3" borderId="18" xfId="0" applyNumberFormat="1" applyFont="1" applyFill="1" applyBorder="1" applyAlignment="1" applyProtection="1">
      <alignment horizontal="left"/>
      <protection hidden="1"/>
    </xf>
    <xf numFmtId="0" fontId="0" fillId="4" borderId="35" xfId="0" applyFill="1" applyBorder="1" applyAlignment="1" applyProtection="1">
      <protection locked="0"/>
    </xf>
    <xf numFmtId="0" fontId="0" fillId="4" borderId="34" xfId="0" applyFill="1" applyBorder="1" applyAlignment="1" applyProtection="1">
      <protection locked="0"/>
    </xf>
    <xf numFmtId="0" fontId="0" fillId="4" borderId="36" xfId="0" applyFill="1" applyBorder="1" applyAlignment="1" applyProtection="1">
      <protection locked="0"/>
    </xf>
    <xf numFmtId="0" fontId="0" fillId="4" borderId="35" xfId="0" applyFill="1" applyBorder="1" applyAlignment="1" applyProtection="1">
      <alignment horizontal="left"/>
      <protection locked="0"/>
    </xf>
    <xf numFmtId="0" fontId="0" fillId="4" borderId="36" xfId="0" applyFill="1" applyBorder="1" applyAlignment="1" applyProtection="1">
      <alignment horizontal="left"/>
      <protection locked="0"/>
    </xf>
    <xf numFmtId="0" fontId="3" fillId="3" borderId="0" xfId="0" applyFont="1" applyFill="1" applyBorder="1" applyAlignment="1" applyProtection="1">
      <alignment horizontal="left"/>
      <protection hidden="1"/>
    </xf>
    <xf numFmtId="0" fontId="3" fillId="3" borderId="35" xfId="0" applyFont="1" applyFill="1" applyBorder="1" applyAlignment="1" applyProtection="1">
      <alignment horizontal="center" vertical="center" wrapText="1"/>
      <protection hidden="1"/>
    </xf>
    <xf numFmtId="0" fontId="3" fillId="3" borderId="34" xfId="0" applyFont="1" applyFill="1" applyBorder="1" applyAlignment="1" applyProtection="1">
      <alignment horizontal="center" vertical="center" wrapText="1"/>
      <protection hidden="1"/>
    </xf>
    <xf numFmtId="0" fontId="3" fillId="3" borderId="36" xfId="0" applyFont="1" applyFill="1" applyBorder="1" applyAlignment="1" applyProtection="1">
      <alignment horizontal="center" vertical="center" wrapText="1"/>
      <protection hidden="1"/>
    </xf>
    <xf numFmtId="0" fontId="3" fillId="9" borderId="37" xfId="0" applyFont="1" applyFill="1" applyBorder="1" applyAlignment="1" applyProtection="1">
      <alignment horizontal="right"/>
      <protection hidden="1"/>
    </xf>
    <xf numFmtId="0" fontId="3" fillId="9" borderId="45" xfId="0" applyFont="1" applyFill="1" applyBorder="1" applyAlignment="1" applyProtection="1">
      <alignment horizontal="right"/>
      <protection hidden="1"/>
    </xf>
    <xf numFmtId="0" fontId="3" fillId="9" borderId="38" xfId="0" applyFont="1" applyFill="1" applyBorder="1" applyAlignment="1" applyProtection="1">
      <alignment horizontal="right"/>
      <protection hidden="1"/>
    </xf>
    <xf numFmtId="0" fontId="3" fillId="13" borderId="37" xfId="0" applyFont="1" applyFill="1" applyBorder="1" applyAlignment="1" applyProtection="1">
      <alignment horizontal="right"/>
      <protection hidden="1"/>
    </xf>
    <xf numFmtId="0" fontId="3" fillId="13" borderId="45" xfId="0" applyFont="1" applyFill="1" applyBorder="1" applyAlignment="1" applyProtection="1">
      <alignment horizontal="right"/>
      <protection hidden="1"/>
    </xf>
    <xf numFmtId="0" fontId="3" fillId="13" borderId="38" xfId="0" applyFont="1" applyFill="1" applyBorder="1" applyAlignment="1" applyProtection="1">
      <alignment horizontal="right"/>
      <protection hidden="1"/>
    </xf>
    <xf numFmtId="0" fontId="29" fillId="3" borderId="24" xfId="0" applyFont="1" applyFill="1" applyBorder="1" applyAlignment="1" applyProtection="1">
      <alignment horizontal="left"/>
      <protection hidden="1"/>
    </xf>
    <xf numFmtId="0" fontId="0" fillId="4" borderId="34" xfId="0" applyFill="1" applyBorder="1" applyAlignment="1" applyProtection="1">
      <alignment horizontal="left"/>
      <protection locked="0"/>
    </xf>
    <xf numFmtId="0" fontId="3" fillId="3" borderId="0" xfId="0" applyFont="1" applyFill="1" applyBorder="1" applyAlignment="1" applyProtection="1">
      <alignment horizontal="left" vertical="top" wrapText="1"/>
      <protection hidden="1"/>
    </xf>
    <xf numFmtId="0" fontId="49" fillId="3" borderId="0" xfId="0" applyFont="1" applyFill="1" applyBorder="1" applyAlignment="1" applyProtection="1">
      <alignment horizontal="left" vertical="top" wrapText="1"/>
      <protection hidden="1"/>
    </xf>
    <xf numFmtId="0" fontId="0" fillId="10" borderId="35" xfId="0" applyFill="1" applyBorder="1" applyAlignment="1" applyProtection="1">
      <alignment horizontal="center"/>
      <protection hidden="1"/>
    </xf>
    <xf numFmtId="0" fontId="0" fillId="10" borderId="36" xfId="0" applyFill="1" applyBorder="1" applyAlignment="1" applyProtection="1">
      <alignment horizontal="center"/>
      <protection hidden="1"/>
    </xf>
    <xf numFmtId="0" fontId="0" fillId="10" borderId="31" xfId="0" applyFill="1" applyBorder="1" applyAlignment="1" applyProtection="1">
      <alignment horizontal="center"/>
      <protection hidden="1"/>
    </xf>
    <xf numFmtId="0" fontId="0" fillId="7" borderId="31" xfId="0" applyFont="1" applyFill="1" applyBorder="1" applyAlignment="1" applyProtection="1">
      <alignment horizontal="left" vertical="top"/>
      <protection hidden="1"/>
    </xf>
    <xf numFmtId="4" fontId="0" fillId="4" borderId="35" xfId="0" applyNumberFormat="1" applyFill="1" applyBorder="1" applyAlignment="1" applyProtection="1">
      <alignment horizontal="center" vertical="top"/>
      <protection locked="0"/>
    </xf>
    <xf numFmtId="4" fontId="0" fillId="4" borderId="36" xfId="0" applyNumberFormat="1" applyFill="1" applyBorder="1" applyAlignment="1" applyProtection="1">
      <alignment horizontal="center" vertical="top"/>
      <protection locked="0"/>
    </xf>
    <xf numFmtId="4" fontId="0" fillId="4" borderId="31" xfId="0" applyNumberFormat="1" applyFill="1" applyBorder="1" applyAlignment="1" applyProtection="1">
      <alignment horizontal="center" vertical="top"/>
      <protection locked="0"/>
    </xf>
    <xf numFmtId="0" fontId="0" fillId="7" borderId="31" xfId="0" applyFill="1" applyBorder="1" applyAlignment="1" applyProtection="1">
      <alignment horizontal="left" wrapText="1"/>
      <protection hidden="1"/>
    </xf>
    <xf numFmtId="4" fontId="0" fillId="10" borderId="35" xfId="0" applyNumberFormat="1" applyFill="1" applyBorder="1" applyAlignment="1" applyProtection="1">
      <alignment horizontal="center" wrapText="1"/>
      <protection hidden="1"/>
    </xf>
    <xf numFmtId="4" fontId="0" fillId="10" borderId="36" xfId="0" applyNumberFormat="1" applyFill="1" applyBorder="1" applyAlignment="1" applyProtection="1">
      <alignment horizontal="center" wrapText="1"/>
      <protection hidden="1"/>
    </xf>
    <xf numFmtId="4" fontId="0" fillId="10" borderId="31" xfId="0" applyNumberFormat="1" applyFill="1" applyBorder="1" applyAlignment="1" applyProtection="1">
      <alignment horizontal="center" wrapText="1"/>
      <protection hidden="1"/>
    </xf>
    <xf numFmtId="0" fontId="3" fillId="9" borderId="35" xfId="0" applyFont="1" applyFill="1" applyBorder="1" applyAlignment="1" applyProtection="1">
      <alignment horizontal="left"/>
      <protection hidden="1"/>
    </xf>
    <xf numFmtId="0" fontId="3" fillId="9" borderId="34" xfId="0" applyFont="1" applyFill="1" applyBorder="1" applyAlignment="1" applyProtection="1">
      <alignment horizontal="left"/>
      <protection hidden="1"/>
    </xf>
    <xf numFmtId="0" fontId="3" fillId="9" borderId="36" xfId="0" applyFont="1" applyFill="1" applyBorder="1" applyAlignment="1" applyProtection="1">
      <alignment horizontal="left"/>
      <protection hidden="1"/>
    </xf>
    <xf numFmtId="4" fontId="3" fillId="9" borderId="35" xfId="0" applyNumberFormat="1" applyFont="1" applyFill="1" applyBorder="1" applyAlignment="1" applyProtection="1">
      <alignment horizontal="center"/>
      <protection hidden="1"/>
    </xf>
    <xf numFmtId="4" fontId="3" fillId="9" borderId="36" xfId="0" applyNumberFormat="1" applyFont="1" applyFill="1" applyBorder="1" applyAlignment="1" applyProtection="1">
      <alignment horizontal="center"/>
      <protection hidden="1"/>
    </xf>
    <xf numFmtId="4" fontId="3" fillId="9" borderId="31" xfId="0" applyNumberFormat="1" applyFont="1" applyFill="1" applyBorder="1" applyAlignment="1" applyProtection="1">
      <alignment horizontal="center"/>
      <protection hidden="1"/>
    </xf>
    <xf numFmtId="0" fontId="3" fillId="9" borderId="31" xfId="0" applyFont="1" applyFill="1" applyBorder="1" applyAlignment="1" applyProtection="1">
      <alignment horizontal="center"/>
      <protection hidden="1"/>
    </xf>
    <xf numFmtId="0" fontId="0" fillId="7" borderId="35" xfId="0" applyFill="1" applyBorder="1" applyAlignment="1" applyProtection="1">
      <protection hidden="1"/>
    </xf>
    <xf numFmtId="0" fontId="0" fillId="7" borderId="34" xfId="0" applyFill="1" applyBorder="1" applyAlignment="1" applyProtection="1">
      <protection hidden="1"/>
    </xf>
    <xf numFmtId="0" fontId="0" fillId="7" borderId="36" xfId="0" applyFill="1" applyBorder="1" applyAlignment="1" applyProtection="1">
      <protection hidden="1"/>
    </xf>
    <xf numFmtId="0" fontId="0" fillId="7" borderId="31" xfId="0" applyFill="1" applyBorder="1" applyAlignment="1" applyProtection="1">
      <alignment horizontal="center"/>
      <protection hidden="1"/>
    </xf>
    <xf numFmtId="0" fontId="33" fillId="3" borderId="0" xfId="0" applyFont="1" applyFill="1" applyBorder="1" applyAlignment="1" applyProtection="1">
      <alignment horizontal="left" vertical="top" wrapText="1"/>
      <protection hidden="1"/>
    </xf>
    <xf numFmtId="0" fontId="0" fillId="3" borderId="0" xfId="0" applyFill="1"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xf numFmtId="4" fontId="0" fillId="10" borderId="35" xfId="0" applyNumberFormat="1" applyFill="1" applyBorder="1" applyAlignment="1" applyProtection="1">
      <alignment horizontal="center" vertical="top"/>
      <protection hidden="1"/>
    </xf>
    <xf numFmtId="4" fontId="0" fillId="10" borderId="36" xfId="0" applyNumberFormat="1" applyFill="1" applyBorder="1" applyAlignment="1" applyProtection="1">
      <alignment horizontal="center" vertical="top"/>
      <protection hidden="1"/>
    </xf>
    <xf numFmtId="0" fontId="3" fillId="3" borderId="31" xfId="0" applyFont="1" applyFill="1" applyBorder="1" applyAlignment="1" applyProtection="1">
      <alignment horizontal="center" vertical="center" wrapText="1"/>
      <protection hidden="1"/>
    </xf>
    <xf numFmtId="0" fontId="45" fillId="3" borderId="0" xfId="0" applyFont="1" applyFill="1" applyAlignment="1" applyProtection="1">
      <alignment horizontal="left" vertical="top" wrapText="1"/>
      <protection hidden="1"/>
    </xf>
    <xf numFmtId="0" fontId="3" fillId="10" borderId="35" xfId="0" applyFont="1" applyFill="1" applyBorder="1" applyAlignment="1" applyProtection="1">
      <alignment horizontal="center"/>
      <protection hidden="1"/>
    </xf>
    <xf numFmtId="0" fontId="3" fillId="10" borderId="36" xfId="0" applyFont="1" applyFill="1" applyBorder="1" applyAlignment="1" applyProtection="1">
      <alignment horizontal="center"/>
      <protection hidden="1"/>
    </xf>
    <xf numFmtId="4" fontId="0" fillId="10" borderId="31" xfId="0" applyNumberFormat="1" applyFill="1" applyBorder="1" applyAlignment="1" applyProtection="1">
      <alignment horizontal="center"/>
      <protection hidden="1"/>
    </xf>
    <xf numFmtId="0" fontId="3" fillId="10" borderId="31" xfId="0" applyFont="1" applyFill="1" applyBorder="1" applyAlignment="1" applyProtection="1">
      <alignment horizontal="center"/>
      <protection hidden="1"/>
    </xf>
    <xf numFmtId="4" fontId="0" fillId="10" borderId="31" xfId="0" applyNumberFormat="1" applyFill="1" applyBorder="1" applyAlignment="1" applyProtection="1">
      <alignment horizontal="center" vertical="top"/>
      <protection hidden="1"/>
    </xf>
    <xf numFmtId="49" fontId="0" fillId="3" borderId="0" xfId="0" applyNumberFormat="1" applyFill="1" applyBorder="1" applyAlignment="1" applyProtection="1">
      <alignment horizontal="left"/>
      <protection hidden="1"/>
    </xf>
    <xf numFmtId="0" fontId="0" fillId="4" borderId="31" xfId="0" applyFill="1" applyBorder="1" applyAlignment="1" applyProtection="1">
      <alignment horizontal="left"/>
      <protection locked="0"/>
    </xf>
    <xf numFmtId="4" fontId="15" fillId="9" borderId="32" xfId="4" applyNumberFormat="1" applyFont="1" applyFill="1" applyBorder="1" applyAlignment="1" applyProtection="1">
      <alignment horizontal="center" vertical="center"/>
      <protection hidden="1"/>
    </xf>
    <xf numFmtId="4" fontId="15" fillId="9" borderId="38" xfId="4" applyNumberFormat="1" applyFont="1" applyFill="1" applyBorder="1" applyAlignment="1" applyProtection="1">
      <alignment horizontal="center" vertical="center"/>
      <protection hidden="1"/>
    </xf>
    <xf numFmtId="0" fontId="17" fillId="6" borderId="35" xfId="4" applyFont="1" applyFill="1" applyBorder="1" applyAlignment="1" applyProtection="1">
      <alignment horizontal="center" vertical="center" wrapText="1"/>
      <protection hidden="1"/>
    </xf>
    <xf numFmtId="0" fontId="17" fillId="6" borderId="34" xfId="4" applyFont="1" applyFill="1" applyBorder="1" applyAlignment="1" applyProtection="1">
      <alignment horizontal="center" vertical="center" wrapText="1"/>
      <protection hidden="1"/>
    </xf>
    <xf numFmtId="0" fontId="17" fillId="6" borderId="36" xfId="4" applyFont="1" applyFill="1" applyBorder="1" applyAlignment="1" applyProtection="1">
      <alignment horizontal="center" vertical="center" wrapText="1"/>
      <protection hidden="1"/>
    </xf>
    <xf numFmtId="49" fontId="13" fillId="3" borderId="20" xfId="0" applyNumberFormat="1" applyFont="1" applyFill="1" applyBorder="1" applyAlignment="1" applyProtection="1">
      <alignment horizontal="left"/>
      <protection hidden="1"/>
    </xf>
    <xf numFmtId="49" fontId="13" fillId="3" borderId="15" xfId="0" applyNumberFormat="1" applyFont="1" applyFill="1" applyBorder="1" applyAlignment="1" applyProtection="1">
      <alignment horizontal="left"/>
      <protection hidden="1"/>
    </xf>
    <xf numFmtId="0" fontId="13" fillId="3" borderId="15" xfId="0" applyFont="1" applyFill="1" applyBorder="1" applyAlignment="1" applyProtection="1">
      <alignment horizontal="left"/>
      <protection hidden="1"/>
    </xf>
    <xf numFmtId="49" fontId="13" fillId="3" borderId="21" xfId="0" applyNumberFormat="1" applyFont="1" applyFill="1" applyBorder="1" applyAlignment="1" applyProtection="1">
      <alignment horizontal="left"/>
      <protection hidden="1"/>
    </xf>
    <xf numFmtId="49" fontId="13" fillId="3" borderId="17" xfId="0" applyNumberFormat="1" applyFont="1" applyFill="1" applyBorder="1" applyAlignment="1" applyProtection="1">
      <alignment horizontal="left"/>
      <protection hidden="1"/>
    </xf>
    <xf numFmtId="0" fontId="13" fillId="3" borderId="17" xfId="0" applyFont="1" applyFill="1" applyBorder="1" applyAlignment="1" applyProtection="1">
      <alignment horizontal="left"/>
      <protection hidden="1"/>
    </xf>
    <xf numFmtId="4" fontId="15" fillId="4" borderId="31" xfId="4" applyNumberFormat="1" applyFont="1" applyFill="1" applyBorder="1" applyAlignment="1" applyProtection="1">
      <alignment horizontal="center" vertical="center"/>
      <protection locked="0"/>
    </xf>
    <xf numFmtId="4" fontId="15" fillId="4" borderId="58" xfId="4" applyNumberFormat="1" applyFont="1" applyFill="1" applyBorder="1" applyAlignment="1" applyProtection="1">
      <alignment horizontal="center" vertical="center"/>
      <protection locked="0"/>
    </xf>
    <xf numFmtId="0" fontId="15" fillId="4" borderId="35" xfId="4" applyFont="1" applyFill="1" applyBorder="1" applyAlignment="1" applyProtection="1">
      <alignment horizontal="left"/>
      <protection locked="0"/>
    </xf>
    <xf numFmtId="0" fontId="15" fillId="4" borderId="34" xfId="4" applyFont="1" applyFill="1" applyBorder="1" applyAlignment="1" applyProtection="1">
      <alignment horizontal="left"/>
      <protection locked="0"/>
    </xf>
    <xf numFmtId="0" fontId="15" fillId="4" borderId="36" xfId="4" applyFont="1" applyFill="1" applyBorder="1" applyAlignment="1" applyProtection="1">
      <alignment horizontal="left"/>
      <protection locked="0"/>
    </xf>
    <xf numFmtId="49" fontId="15" fillId="4" borderId="35" xfId="4" applyNumberFormat="1" applyFont="1" applyFill="1" applyBorder="1" applyAlignment="1" applyProtection="1">
      <alignment horizontal="center" vertical="center"/>
      <protection locked="0"/>
    </xf>
    <xf numFmtId="49" fontId="15" fillId="4" borderId="34" xfId="4" applyNumberFormat="1" applyFont="1" applyFill="1" applyBorder="1" applyAlignment="1" applyProtection="1">
      <alignment horizontal="center" vertical="center"/>
      <protection locked="0"/>
    </xf>
    <xf numFmtId="49" fontId="15" fillId="4" borderId="36" xfId="4" applyNumberFormat="1" applyFont="1" applyFill="1" applyBorder="1" applyAlignment="1" applyProtection="1">
      <alignment horizontal="center" vertical="center"/>
      <protection locked="0"/>
    </xf>
    <xf numFmtId="0" fontId="15" fillId="3" borderId="0" xfId="4" applyFont="1" applyFill="1" applyBorder="1" applyAlignment="1" applyProtection="1">
      <alignment horizontal="left"/>
      <protection hidden="1"/>
    </xf>
    <xf numFmtId="0" fontId="51" fillId="8" borderId="56" xfId="4" applyFont="1" applyFill="1" applyBorder="1" applyAlignment="1" applyProtection="1">
      <alignment horizontal="left" vertical="center" wrapText="1"/>
      <protection hidden="1"/>
    </xf>
    <xf numFmtId="0" fontId="51" fillId="8" borderId="36" xfId="4" applyFont="1" applyFill="1" applyBorder="1" applyAlignment="1" applyProtection="1">
      <alignment horizontal="left" vertical="center" wrapText="1"/>
      <protection hidden="1"/>
    </xf>
    <xf numFmtId="0" fontId="15" fillId="6" borderId="56" xfId="4" applyFont="1" applyFill="1" applyBorder="1" applyAlignment="1" applyProtection="1">
      <alignment horizontal="center" vertical="center" wrapText="1"/>
      <protection hidden="1"/>
    </xf>
    <xf numFmtId="0" fontId="15" fillId="6" borderId="34" xfId="4" applyFont="1" applyFill="1" applyBorder="1" applyAlignment="1" applyProtection="1">
      <alignment horizontal="center" vertical="center" wrapText="1"/>
      <protection hidden="1"/>
    </xf>
    <xf numFmtId="0" fontId="15" fillId="6" borderId="36" xfId="4" applyFont="1" applyFill="1" applyBorder="1" applyAlignment="1" applyProtection="1">
      <alignment horizontal="center" vertical="center" wrapText="1"/>
      <protection hidden="1"/>
    </xf>
    <xf numFmtId="14" fontId="15" fillId="4" borderId="56" xfId="4" applyNumberFormat="1" applyFont="1" applyFill="1" applyBorder="1" applyAlignment="1" applyProtection="1">
      <alignment horizontal="center" vertical="center"/>
      <protection locked="0"/>
    </xf>
    <xf numFmtId="14" fontId="15" fillId="4" borderId="34" xfId="4" applyNumberFormat="1" applyFont="1" applyFill="1" applyBorder="1" applyAlignment="1" applyProtection="1">
      <alignment horizontal="center" vertical="center"/>
      <protection locked="0"/>
    </xf>
    <xf numFmtId="0" fontId="15" fillId="6" borderId="35" xfId="4" applyFont="1" applyFill="1" applyBorder="1" applyAlignment="1" applyProtection="1">
      <alignment horizontal="center" vertical="center" wrapText="1"/>
      <protection hidden="1"/>
    </xf>
    <xf numFmtId="0" fontId="15" fillId="3" borderId="0" xfId="4" applyFont="1" applyFill="1" applyBorder="1" applyAlignment="1" applyProtection="1">
      <alignment horizontal="left" vertical="top" wrapText="1"/>
      <protection hidden="1"/>
    </xf>
    <xf numFmtId="0" fontId="13" fillId="5" borderId="0" xfId="0" applyNumberFormat="1" applyFont="1" applyFill="1" applyBorder="1" applyAlignment="1" applyProtection="1">
      <alignment horizontal="left" wrapText="1"/>
      <protection hidden="1"/>
    </xf>
    <xf numFmtId="0" fontId="13" fillId="5" borderId="10" xfId="0" applyNumberFormat="1" applyFont="1" applyFill="1" applyBorder="1" applyAlignment="1" applyProtection="1">
      <alignment horizontal="left" wrapText="1"/>
      <protection hidden="1"/>
    </xf>
    <xf numFmtId="0" fontId="13" fillId="5" borderId="15" xfId="0" applyNumberFormat="1" applyFont="1" applyFill="1" applyBorder="1" applyAlignment="1" applyProtection="1">
      <alignment horizontal="left" wrapText="1"/>
      <protection hidden="1"/>
    </xf>
    <xf numFmtId="0" fontId="13" fillId="5" borderId="16" xfId="0" applyNumberFormat="1" applyFont="1" applyFill="1" applyBorder="1" applyAlignment="1" applyProtection="1">
      <alignment horizontal="left" wrapText="1"/>
      <protection hidden="1"/>
    </xf>
    <xf numFmtId="0" fontId="13" fillId="5" borderId="12" xfId="0" applyNumberFormat="1" applyFont="1" applyFill="1" applyBorder="1" applyAlignment="1" applyProtection="1">
      <alignment horizontal="left" wrapText="1"/>
      <protection hidden="1"/>
    </xf>
    <xf numFmtId="0" fontId="13" fillId="5" borderId="42" xfId="0" applyNumberFormat="1" applyFont="1" applyFill="1" applyBorder="1" applyAlignment="1" applyProtection="1">
      <alignment horizontal="left" wrapText="1"/>
      <protection hidden="1"/>
    </xf>
    <xf numFmtId="0" fontId="15" fillId="8" borderId="35" xfId="4" applyFont="1" applyFill="1" applyBorder="1" applyAlignment="1" applyProtection="1">
      <alignment horizontal="center"/>
      <protection hidden="1"/>
    </xf>
    <xf numFmtId="0" fontId="15" fillId="8" borderId="34" xfId="4" applyFont="1" applyFill="1" applyBorder="1" applyAlignment="1" applyProtection="1">
      <alignment horizontal="center"/>
      <protection hidden="1"/>
    </xf>
    <xf numFmtId="0" fontId="15" fillId="8" borderId="36" xfId="4" applyFont="1" applyFill="1" applyBorder="1" applyAlignment="1" applyProtection="1">
      <alignment horizontal="center"/>
      <protection hidden="1"/>
    </xf>
    <xf numFmtId="0" fontId="15" fillId="8" borderId="31" xfId="4" applyFont="1" applyFill="1" applyBorder="1" applyAlignment="1" applyProtection="1">
      <alignment horizontal="center"/>
      <protection hidden="1"/>
    </xf>
    <xf numFmtId="0" fontId="15" fillId="8" borderId="58" xfId="4" applyFont="1" applyFill="1" applyBorder="1" applyAlignment="1" applyProtection="1">
      <alignment horizontal="center"/>
      <protection hidden="1"/>
    </xf>
    <xf numFmtId="0" fontId="11" fillId="3" borderId="0" xfId="0" applyFont="1" applyFill="1" applyBorder="1" applyAlignment="1" applyProtection="1">
      <alignment horizontal="center" vertical="center" wrapText="1"/>
      <protection hidden="1"/>
    </xf>
    <xf numFmtId="0" fontId="15" fillId="4" borderId="31" xfId="4" applyFont="1" applyFill="1" applyBorder="1" applyAlignment="1" applyProtection="1">
      <alignment horizontal="center" vertical="center"/>
      <protection locked="0"/>
    </xf>
    <xf numFmtId="0" fontId="15" fillId="3" borderId="0" xfId="4" applyFont="1" applyFill="1" applyBorder="1" applyAlignment="1" applyProtection="1">
      <alignment horizontal="left" vertical="top"/>
      <protection hidden="1"/>
    </xf>
    <xf numFmtId="0" fontId="51" fillId="3" borderId="0" xfId="4" applyFont="1" applyFill="1" applyBorder="1" applyAlignment="1" applyProtection="1">
      <alignment horizontal="left" vertical="top" wrapText="1"/>
      <protection hidden="1"/>
    </xf>
    <xf numFmtId="0" fontId="51" fillId="3" borderId="0" xfId="4" applyFont="1" applyFill="1" applyBorder="1" applyAlignment="1" applyProtection="1">
      <alignment horizontal="left" vertical="top"/>
      <protection hidden="1"/>
    </xf>
    <xf numFmtId="0" fontId="50" fillId="3" borderId="0" xfId="4" applyFont="1" applyFill="1" applyBorder="1" applyAlignment="1" applyProtection="1">
      <alignment horizontal="left" vertical="center" wrapText="1"/>
      <protection hidden="1"/>
    </xf>
    <xf numFmtId="0" fontId="53" fillId="3" borderId="0" xfId="4" applyFont="1" applyFill="1" applyBorder="1" applyAlignment="1" applyProtection="1">
      <alignment horizontal="left" vertical="center" wrapText="1"/>
      <protection hidden="1"/>
    </xf>
    <xf numFmtId="0" fontId="13" fillId="0" borderId="26" xfId="4" applyFont="1" applyBorder="1" applyAlignment="1" applyProtection="1">
      <alignment horizontal="center"/>
      <protection hidden="1"/>
    </xf>
    <xf numFmtId="0" fontId="13" fillId="0" borderId="0" xfId="4" applyFont="1" applyBorder="1" applyAlignment="1" applyProtection="1">
      <alignment horizontal="center"/>
      <protection hidden="1"/>
    </xf>
    <xf numFmtId="0" fontId="15" fillId="6" borderId="31" xfId="4" applyFont="1" applyFill="1" applyBorder="1" applyAlignment="1" applyProtection="1">
      <alignment horizontal="center" vertical="center" wrapText="1"/>
      <protection hidden="1"/>
    </xf>
    <xf numFmtId="0" fontId="15" fillId="6" borderId="31" xfId="4" applyFont="1" applyFill="1" applyBorder="1" applyAlignment="1" applyProtection="1">
      <alignment horizontal="center" vertical="center"/>
      <protection hidden="1"/>
    </xf>
    <xf numFmtId="2" fontId="15" fillId="4" borderId="35" xfId="4" applyNumberFormat="1" applyFont="1" applyFill="1" applyBorder="1" applyAlignment="1" applyProtection="1">
      <alignment horizontal="center" vertical="center"/>
      <protection locked="0"/>
    </xf>
    <xf numFmtId="2" fontId="15" fillId="4" borderId="36" xfId="4" applyNumberFormat="1" applyFont="1" applyFill="1" applyBorder="1" applyAlignment="1" applyProtection="1">
      <alignment horizontal="center" vertical="center"/>
      <protection locked="0"/>
    </xf>
    <xf numFmtId="0" fontId="52" fillId="3" borderId="0" xfId="4" applyFont="1" applyFill="1" applyBorder="1" applyAlignment="1" applyProtection="1">
      <alignment horizontal="left" vertical="top" wrapText="1"/>
      <protection hidden="1"/>
    </xf>
    <xf numFmtId="0" fontId="13" fillId="5" borderId="13" xfId="0" applyNumberFormat="1" applyFont="1" applyFill="1" applyBorder="1" applyAlignment="1" applyProtection="1">
      <alignment horizontal="left" wrapText="1"/>
      <protection hidden="1"/>
    </xf>
    <xf numFmtId="0" fontId="13" fillId="5" borderId="14" xfId="0" applyNumberFormat="1" applyFont="1" applyFill="1" applyBorder="1" applyAlignment="1" applyProtection="1">
      <alignment horizontal="left" wrapText="1"/>
      <protection hidden="1"/>
    </xf>
    <xf numFmtId="0" fontId="48" fillId="3" borderId="0" xfId="4" applyFont="1" applyFill="1" applyBorder="1" applyAlignment="1" applyProtection="1">
      <alignment horizontal="left" vertical="center" wrapText="1"/>
      <protection hidden="1"/>
    </xf>
    <xf numFmtId="0" fontId="14" fillId="3" borderId="24" xfId="4" applyFont="1" applyFill="1" applyBorder="1" applyAlignment="1" applyProtection="1">
      <alignment horizontal="center"/>
      <protection locked="0"/>
    </xf>
    <xf numFmtId="0" fontId="14" fillId="3" borderId="0" xfId="4" applyFont="1" applyFill="1" applyBorder="1" applyAlignment="1" applyProtection="1">
      <alignment horizontal="center"/>
      <protection locked="0"/>
    </xf>
    <xf numFmtId="0" fontId="15" fillId="3" borderId="63" xfId="4" applyFont="1" applyFill="1" applyBorder="1" applyAlignment="1" applyProtection="1">
      <alignment horizontal="left"/>
      <protection hidden="1"/>
    </xf>
    <xf numFmtId="0" fontId="17" fillId="3" borderId="63" xfId="4" applyFont="1" applyFill="1" applyBorder="1" applyAlignment="1" applyProtection="1">
      <alignment horizontal="left" vertical="center" wrapText="1"/>
      <protection hidden="1"/>
    </xf>
    <xf numFmtId="0" fontId="17" fillId="3" borderId="0" xfId="4" applyFont="1" applyFill="1" applyBorder="1" applyAlignment="1" applyProtection="1">
      <alignment horizontal="left" vertical="center" wrapText="1"/>
      <protection hidden="1"/>
    </xf>
    <xf numFmtId="0" fontId="17" fillId="3" borderId="28" xfId="4" applyFont="1" applyFill="1" applyBorder="1" applyAlignment="1" applyProtection="1">
      <alignment horizontal="left" vertical="center" wrapText="1"/>
      <protection hidden="1"/>
    </xf>
    <xf numFmtId="0" fontId="16" fillId="3" borderId="0" xfId="4" applyFont="1" applyFill="1" applyBorder="1" applyAlignment="1" applyProtection="1">
      <alignment horizontal="left"/>
      <protection hidden="1"/>
    </xf>
    <xf numFmtId="0" fontId="37" fillId="3" borderId="26" xfId="4" applyFont="1" applyFill="1" applyBorder="1" applyAlignment="1" applyProtection="1">
      <alignment horizontal="center"/>
      <protection locked="0"/>
    </xf>
    <xf numFmtId="0" fontId="13" fillId="3" borderId="26" xfId="4" applyFont="1" applyFill="1" applyBorder="1" applyAlignment="1" applyProtection="1">
      <alignment horizontal="center"/>
      <protection locked="0"/>
    </xf>
    <xf numFmtId="0" fontId="39" fillId="3" borderId="63" xfId="4" applyFont="1" applyFill="1" applyBorder="1" applyAlignment="1" applyProtection="1">
      <alignment horizontal="left" wrapText="1"/>
      <protection hidden="1"/>
    </xf>
    <xf numFmtId="0" fontId="39" fillId="3" borderId="0" xfId="4" applyFont="1" applyFill="1" applyBorder="1" applyAlignment="1" applyProtection="1">
      <alignment horizontal="left" wrapText="1"/>
      <protection hidden="1"/>
    </xf>
    <xf numFmtId="0" fontId="39" fillId="3" borderId="28" xfId="4" applyFont="1" applyFill="1" applyBorder="1" applyAlignment="1" applyProtection="1">
      <alignment horizontal="left" wrapText="1"/>
      <protection hidden="1"/>
    </xf>
    <xf numFmtId="0" fontId="13" fillId="3" borderId="26" xfId="4" applyFont="1" applyFill="1" applyBorder="1" applyAlignment="1" applyProtection="1">
      <alignment horizontal="left"/>
      <protection locked="0"/>
    </xf>
    <xf numFmtId="0" fontId="17" fillId="8" borderId="56" xfId="4" applyFont="1" applyFill="1" applyBorder="1" applyAlignment="1" applyProtection="1">
      <alignment horizontal="left" vertical="center" wrapText="1"/>
      <protection hidden="1"/>
    </xf>
    <xf numFmtId="0" fontId="17" fillId="8" borderId="34" xfId="4" applyFont="1" applyFill="1" applyBorder="1" applyAlignment="1" applyProtection="1">
      <alignment horizontal="left" vertical="center" wrapText="1"/>
      <protection hidden="1"/>
    </xf>
    <xf numFmtId="0" fontId="17" fillId="8" borderId="36" xfId="4" applyFont="1" applyFill="1" applyBorder="1" applyAlignment="1" applyProtection="1">
      <alignment horizontal="left" vertical="center" wrapText="1"/>
      <protection hidden="1"/>
    </xf>
    <xf numFmtId="0" fontId="17" fillId="9" borderId="54" xfId="4" applyFont="1" applyFill="1" applyBorder="1" applyAlignment="1" applyProtection="1">
      <alignment horizontal="right" vertical="center" wrapText="1"/>
      <protection hidden="1"/>
    </xf>
    <xf numFmtId="0" fontId="17" fillId="9" borderId="39" xfId="4" applyFont="1" applyFill="1" applyBorder="1" applyAlignment="1" applyProtection="1">
      <alignment horizontal="right" vertical="center" wrapText="1"/>
      <protection hidden="1"/>
    </xf>
    <xf numFmtId="0" fontId="16" fillId="3" borderId="0" xfId="4" applyFont="1" applyFill="1" applyBorder="1" applyAlignment="1" applyProtection="1">
      <alignment horizontal="left" wrapText="1"/>
      <protection hidden="1"/>
    </xf>
    <xf numFmtId="0" fontId="17" fillId="8" borderId="59" xfId="4" applyFont="1" applyFill="1" applyBorder="1" applyAlignment="1" applyProtection="1">
      <alignment horizontal="left" vertical="center" wrapText="1"/>
      <protection hidden="1"/>
    </xf>
    <xf numFmtId="0" fontId="17" fillId="8" borderId="24" xfId="4" applyFont="1" applyFill="1" applyBorder="1" applyAlignment="1" applyProtection="1">
      <alignment horizontal="left" vertical="center" wrapText="1"/>
      <protection hidden="1"/>
    </xf>
    <xf numFmtId="0" fontId="17" fillId="8" borderId="29" xfId="4" applyFont="1" applyFill="1" applyBorder="1" applyAlignment="1" applyProtection="1">
      <alignment horizontal="left" vertical="center" wrapText="1"/>
      <protection hidden="1"/>
    </xf>
    <xf numFmtId="0" fontId="15" fillId="6" borderId="57" xfId="4" applyFont="1" applyFill="1" applyBorder="1" applyAlignment="1" applyProtection="1">
      <alignment horizontal="center" vertical="center" wrapText="1"/>
      <protection hidden="1"/>
    </xf>
    <xf numFmtId="4" fontId="15" fillId="4" borderId="35" xfId="4" applyNumberFormat="1" applyFont="1" applyFill="1" applyBorder="1" applyAlignment="1" applyProtection="1">
      <alignment horizontal="center" vertical="center"/>
      <protection locked="0"/>
    </xf>
    <xf numFmtId="4" fontId="15" fillId="4" borderId="57" xfId="4" applyNumberFormat="1" applyFont="1" applyFill="1" applyBorder="1" applyAlignment="1" applyProtection="1">
      <alignment horizontal="center" vertical="center"/>
      <protection locked="0"/>
    </xf>
    <xf numFmtId="49" fontId="13" fillId="3" borderId="19" xfId="0" applyNumberFormat="1" applyFont="1" applyFill="1" applyBorder="1" applyAlignment="1" applyProtection="1">
      <alignment horizontal="left"/>
      <protection hidden="1"/>
    </xf>
    <xf numFmtId="49" fontId="13" fillId="3" borderId="13" xfId="0" applyNumberFormat="1" applyFont="1" applyFill="1" applyBorder="1" applyAlignment="1" applyProtection="1">
      <alignment horizontal="left"/>
      <protection hidden="1"/>
    </xf>
    <xf numFmtId="0" fontId="13" fillId="3" borderId="13" xfId="0" applyFont="1" applyFill="1" applyBorder="1" applyAlignment="1" applyProtection="1">
      <alignment horizontal="left"/>
      <protection hidden="1"/>
    </xf>
    <xf numFmtId="0" fontId="51" fillId="6" borderId="55" xfId="4" applyFont="1" applyFill="1" applyBorder="1" applyAlignment="1" applyProtection="1">
      <alignment horizontal="center" vertical="center" wrapText="1"/>
      <protection hidden="1"/>
    </xf>
    <xf numFmtId="0" fontId="51" fillId="6" borderId="31" xfId="4" applyFont="1" applyFill="1" applyBorder="1" applyAlignment="1" applyProtection="1">
      <alignment horizontal="center" vertical="center" wrapText="1"/>
      <protection hidden="1"/>
    </xf>
    <xf numFmtId="0" fontId="10" fillId="3" borderId="0" xfId="0" applyFont="1" applyFill="1" applyBorder="1" applyAlignment="1" applyProtection="1">
      <alignment horizontal="center" vertical="center" wrapText="1"/>
      <protection hidden="1"/>
    </xf>
    <xf numFmtId="0" fontId="3" fillId="4" borderId="15" xfId="0" applyNumberFormat="1" applyFont="1" applyFill="1" applyBorder="1" applyAlignment="1" applyProtection="1">
      <alignment horizontal="left"/>
      <protection locked="0"/>
    </xf>
    <xf numFmtId="0" fontId="3" fillId="4" borderId="16" xfId="0" applyNumberFormat="1" applyFont="1" applyFill="1" applyBorder="1" applyAlignment="1" applyProtection="1">
      <alignment horizontal="left"/>
      <protection locked="0"/>
    </xf>
    <xf numFmtId="0" fontId="3" fillId="4" borderId="13" xfId="0" applyNumberFormat="1" applyFont="1" applyFill="1" applyBorder="1" applyAlignment="1" applyProtection="1">
      <alignment horizontal="left" wrapText="1"/>
      <protection locked="0"/>
    </xf>
    <xf numFmtId="0" fontId="3" fillId="4" borderId="14" xfId="0" applyNumberFormat="1" applyFont="1" applyFill="1" applyBorder="1" applyAlignment="1" applyProtection="1">
      <alignment horizontal="left" wrapText="1"/>
      <protection locked="0"/>
    </xf>
    <xf numFmtId="0" fontId="48" fillId="3" borderId="0" xfId="0" applyFont="1" applyFill="1" applyBorder="1" applyAlignment="1" applyProtection="1">
      <alignment horizontal="left" vertical="top" wrapText="1"/>
      <protection hidden="1"/>
    </xf>
    <xf numFmtId="0" fontId="0" fillId="3" borderId="26" xfId="0" applyFill="1" applyBorder="1" applyAlignment="1" applyProtection="1">
      <alignment horizontal="center"/>
      <protection locked="0"/>
    </xf>
    <xf numFmtId="0" fontId="3" fillId="9" borderId="46" xfId="0" applyFont="1" applyFill="1" applyBorder="1" applyAlignment="1" applyProtection="1">
      <alignment horizontal="right"/>
      <protection hidden="1"/>
    </xf>
    <xf numFmtId="0" fontId="0" fillId="3" borderId="0" xfId="0" applyFill="1" applyBorder="1" applyAlignment="1" applyProtection="1">
      <alignment horizontal="left" wrapText="1"/>
      <protection hidden="1"/>
    </xf>
    <xf numFmtId="0" fontId="0" fillId="3" borderId="0" xfId="0" applyFill="1" applyBorder="1" applyAlignment="1" applyProtection="1">
      <alignment horizontal="left"/>
      <protection hidden="1"/>
    </xf>
    <xf numFmtId="0" fontId="3" fillId="4" borderId="0" xfId="0" applyFont="1" applyFill="1" applyBorder="1" applyAlignment="1" applyProtection="1">
      <alignment horizontal="left"/>
      <protection locked="0"/>
    </xf>
    <xf numFmtId="49" fontId="3" fillId="4" borderId="17" xfId="0" applyNumberFormat="1" applyFont="1" applyFill="1" applyBorder="1" applyAlignment="1" applyProtection="1">
      <alignment horizontal="left"/>
      <protection locked="0"/>
    </xf>
    <xf numFmtId="49" fontId="3" fillId="4" borderId="18" xfId="0" applyNumberFormat="1" applyFont="1" applyFill="1" applyBorder="1" applyAlignment="1" applyProtection="1">
      <alignment horizontal="left"/>
      <protection locked="0"/>
    </xf>
    <xf numFmtId="0" fontId="48" fillId="3" borderId="0" xfId="0" applyFont="1" applyFill="1" applyBorder="1" applyAlignment="1" applyProtection="1">
      <alignment horizontal="left"/>
      <protection hidden="1"/>
    </xf>
    <xf numFmtId="0" fontId="0" fillId="3" borderId="24" xfId="0" applyFill="1" applyBorder="1" applyAlignment="1" applyProtection="1">
      <alignment horizontal="center"/>
      <protection locked="0"/>
    </xf>
    <xf numFmtId="0" fontId="27" fillId="3" borderId="0" xfId="0" applyFont="1" applyFill="1" applyAlignment="1" applyProtection="1">
      <alignment horizontal="center" wrapText="1"/>
      <protection locked="0"/>
    </xf>
    <xf numFmtId="0" fontId="3" fillId="3" borderId="0" xfId="0" applyFont="1" applyFill="1" applyAlignment="1" applyProtection="1">
      <alignment horizontal="center" wrapText="1"/>
      <protection locked="0"/>
    </xf>
    <xf numFmtId="0" fontId="0" fillId="3" borderId="0" xfId="0" applyFill="1" applyAlignment="1" applyProtection="1">
      <alignment horizontal="center" wrapText="1"/>
      <protection locked="0"/>
    </xf>
    <xf numFmtId="0" fontId="0" fillId="3" borderId="26" xfId="0" applyFill="1" applyBorder="1" applyAlignment="1" applyProtection="1">
      <alignment horizontal="center" wrapText="1"/>
      <protection locked="0"/>
    </xf>
    <xf numFmtId="0" fontId="3" fillId="0" borderId="2" xfId="0" applyFont="1" applyFill="1" applyBorder="1" applyAlignment="1" applyProtection="1">
      <alignment horizontal="left" wrapText="1"/>
      <protection hidden="1"/>
    </xf>
    <xf numFmtId="0" fontId="36" fillId="3" borderId="0" xfId="0" applyFont="1" applyFill="1" applyBorder="1" applyAlignment="1" applyProtection="1">
      <alignment horizontal="center" vertical="center" wrapText="1"/>
      <protection hidden="1"/>
    </xf>
    <xf numFmtId="0" fontId="33" fillId="3" borderId="2" xfId="0" applyFont="1" applyFill="1" applyBorder="1" applyAlignment="1" applyProtection="1">
      <alignment horizontal="left" wrapText="1"/>
      <protection hidden="1"/>
    </xf>
    <xf numFmtId="0" fontId="48" fillId="3" borderId="0" xfId="0" applyFont="1" applyFill="1" applyBorder="1" applyAlignment="1" applyProtection="1">
      <alignment horizontal="left" wrapText="1"/>
      <protection hidden="1"/>
    </xf>
    <xf numFmtId="0" fontId="0" fillId="3" borderId="2" xfId="0" applyFill="1" applyBorder="1" applyAlignment="1" applyProtection="1">
      <alignment horizontal="left" wrapText="1"/>
      <protection hidden="1"/>
    </xf>
    <xf numFmtId="0" fontId="0" fillId="3" borderId="15" xfId="0" applyFill="1" applyBorder="1" applyAlignment="1" applyProtection="1">
      <alignment horizontal="left" wrapText="1"/>
      <protection hidden="1"/>
    </xf>
    <xf numFmtId="0" fontId="3" fillId="3" borderId="15" xfId="0" applyFont="1" applyFill="1" applyBorder="1" applyAlignment="1" applyProtection="1">
      <alignment horizontal="left" wrapText="1"/>
      <protection hidden="1"/>
    </xf>
    <xf numFmtId="0" fontId="33" fillId="3" borderId="15" xfId="0" applyFont="1" applyFill="1" applyBorder="1" applyAlignment="1" applyProtection="1">
      <alignment horizontal="left" wrapText="1"/>
      <protection hidden="1"/>
    </xf>
    <xf numFmtId="0" fontId="33" fillId="4" borderId="35" xfId="0" applyFont="1" applyFill="1" applyBorder="1" applyAlignment="1" applyProtection="1">
      <alignment horizontal="left" vertical="top" wrapText="1"/>
      <protection locked="0"/>
    </xf>
    <xf numFmtId="0" fontId="33" fillId="4" borderId="34" xfId="0" applyFont="1" applyFill="1" applyBorder="1" applyAlignment="1" applyProtection="1">
      <alignment horizontal="left" vertical="top" wrapText="1"/>
      <protection locked="0"/>
    </xf>
    <xf numFmtId="0" fontId="33" fillId="4" borderId="36" xfId="0" applyFont="1" applyFill="1" applyBorder="1" applyAlignment="1" applyProtection="1">
      <alignment horizontal="left" vertical="top" wrapText="1"/>
      <protection locked="0"/>
    </xf>
    <xf numFmtId="0" fontId="33" fillId="3" borderId="62" xfId="0" applyFont="1" applyFill="1" applyBorder="1" applyAlignment="1" applyProtection="1">
      <alignment horizontal="left" wrapText="1"/>
      <protection hidden="1"/>
    </xf>
    <xf numFmtId="0" fontId="33" fillId="3" borderId="0" xfId="0" applyFont="1" applyFill="1" applyBorder="1" applyAlignment="1" applyProtection="1">
      <alignment horizontal="left" wrapText="1"/>
      <protection hidden="1"/>
    </xf>
    <xf numFmtId="0" fontId="36" fillId="3" borderId="0" xfId="0" applyFont="1" applyFill="1" applyBorder="1" applyAlignment="1">
      <alignment horizontal="center" vertical="center" wrapText="1"/>
    </xf>
    <xf numFmtId="0" fontId="0" fillId="3" borderId="0" xfId="0" applyFill="1" applyBorder="1" applyAlignment="1">
      <alignment horizontal="left"/>
    </xf>
    <xf numFmtId="0" fontId="0" fillId="3" borderId="0" xfId="0" applyFill="1" applyBorder="1" applyAlignment="1">
      <alignment horizontal="left" wrapText="1"/>
    </xf>
    <xf numFmtId="0" fontId="34" fillId="5" borderId="48" xfId="0" applyFont="1" applyFill="1" applyBorder="1" applyAlignment="1">
      <alignment horizontal="center" vertical="center" wrapText="1"/>
    </xf>
    <xf numFmtId="0" fontId="34" fillId="5" borderId="47" xfId="0" applyFont="1" applyFill="1" applyBorder="1" applyAlignment="1">
      <alignment horizontal="center" vertical="center" wrapText="1"/>
    </xf>
    <xf numFmtId="0" fontId="36" fillId="12" borderId="0" xfId="0" applyFont="1" applyFill="1" applyBorder="1" applyAlignment="1">
      <alignment horizontal="center" vertical="center"/>
    </xf>
    <xf numFmtId="4" fontId="34" fillId="5" borderId="48" xfId="0" applyNumberFormat="1" applyFont="1" applyFill="1" applyBorder="1" applyAlignment="1">
      <alignment horizontal="center" vertical="center" wrapText="1"/>
    </xf>
    <xf numFmtId="4" fontId="34" fillId="5" borderId="47" xfId="0" applyNumberFormat="1" applyFont="1" applyFill="1" applyBorder="1" applyAlignment="1">
      <alignment horizontal="center" vertical="center" wrapText="1"/>
    </xf>
    <xf numFmtId="0" fontId="34" fillId="5" borderId="52" xfId="0" applyFont="1" applyFill="1" applyBorder="1" applyAlignment="1">
      <alignment horizontal="center" vertical="center" wrapText="1"/>
    </xf>
    <xf numFmtId="0" fontId="34" fillId="5" borderId="51" xfId="0" applyFont="1" applyFill="1" applyBorder="1" applyAlignment="1">
      <alignment horizontal="center" vertical="center" wrapText="1"/>
    </xf>
    <xf numFmtId="0" fontId="34" fillId="5" borderId="50" xfId="0" applyFont="1" applyFill="1" applyBorder="1" applyAlignment="1">
      <alignment horizontal="center" vertical="center" wrapText="1"/>
    </xf>
    <xf numFmtId="0" fontId="34" fillId="5" borderId="49" xfId="0" applyFont="1" applyFill="1" applyBorder="1" applyAlignment="1">
      <alignment horizontal="center" vertical="center" wrapText="1"/>
    </xf>
    <xf numFmtId="0" fontId="34" fillId="5" borderId="25" xfId="0" applyFont="1" applyFill="1" applyBorder="1" applyAlignment="1">
      <alignment horizontal="center" vertical="center" wrapText="1"/>
    </xf>
    <xf numFmtId="49" fontId="34" fillId="5" borderId="37" xfId="0" applyNumberFormat="1" applyFont="1" applyFill="1" applyBorder="1" applyAlignment="1">
      <alignment horizontal="center" vertical="center" wrapText="1"/>
    </xf>
    <xf numFmtId="49" fontId="34" fillId="5" borderId="45" xfId="0" applyNumberFormat="1" applyFont="1" applyFill="1" applyBorder="1" applyAlignment="1">
      <alignment horizontal="center" vertical="center" wrapText="1"/>
    </xf>
    <xf numFmtId="49" fontId="34" fillId="5" borderId="38" xfId="0" applyNumberFormat="1" applyFont="1" applyFill="1" applyBorder="1" applyAlignment="1">
      <alignment horizontal="center" vertical="center" wrapText="1"/>
    </xf>
    <xf numFmtId="0" fontId="34" fillId="5" borderId="53" xfId="0" applyFont="1" applyFill="1" applyBorder="1" applyAlignment="1">
      <alignment horizontal="center" vertical="center" wrapText="1"/>
    </xf>
    <xf numFmtId="0" fontId="34" fillId="5" borderId="27" xfId="0" applyFont="1" applyFill="1" applyBorder="1" applyAlignment="1">
      <alignment horizontal="center" vertical="center" wrapText="1"/>
    </xf>
    <xf numFmtId="49" fontId="34" fillId="5" borderId="37" xfId="0" applyNumberFormat="1" applyFont="1" applyFill="1" applyBorder="1" applyAlignment="1">
      <alignment horizontal="center" vertical="center"/>
    </xf>
    <xf numFmtId="49" fontId="34" fillId="5" borderId="38" xfId="0" applyNumberFormat="1" applyFont="1" applyFill="1" applyBorder="1" applyAlignment="1">
      <alignment horizontal="center" vertical="center"/>
    </xf>
    <xf numFmtId="0" fontId="0" fillId="0" borderId="0" xfId="0" applyAlignment="1" applyProtection="1">
      <alignment horizontal="left"/>
    </xf>
    <xf numFmtId="0" fontId="5" fillId="0" borderId="3" xfId="2" applyNumberFormat="1" applyFont="1" applyBorder="1" applyAlignment="1" applyProtection="1">
      <alignment horizontal="left" vertical="center" wrapText="1"/>
    </xf>
    <xf numFmtId="0" fontId="5" fillId="0" borderId="3" xfId="2" applyNumberFormat="1" applyFont="1" applyBorder="1" applyAlignment="1" applyProtection="1">
      <alignment horizontal="center" vertical="center" wrapText="1"/>
    </xf>
    <xf numFmtId="0" fontId="0" fillId="0" borderId="31" xfId="0" applyBorder="1" applyAlignment="1" applyProtection="1">
      <alignment horizontal="center" vertical="center"/>
    </xf>
    <xf numFmtId="0" fontId="3" fillId="21" borderId="31" xfId="0" applyFont="1" applyFill="1" applyBorder="1" applyAlignment="1">
      <alignment vertical="top" wrapText="1"/>
    </xf>
    <xf numFmtId="0" fontId="0" fillId="0" borderId="33" xfId="0" applyBorder="1" applyAlignment="1">
      <alignment horizontal="center" vertical="top"/>
    </xf>
    <xf numFmtId="14" fontId="0" fillId="0" borderId="33" xfId="0" applyNumberFormat="1" applyBorder="1" applyAlignment="1">
      <alignment horizontal="center" vertical="top" wrapText="1"/>
    </xf>
    <xf numFmtId="14" fontId="0" fillId="0" borderId="31" xfId="0" applyNumberFormat="1" applyBorder="1" applyAlignment="1">
      <alignment vertical="top"/>
    </xf>
    <xf numFmtId="0" fontId="0" fillId="0" borderId="31" xfId="0" applyBorder="1" applyAlignment="1">
      <alignment vertical="top" wrapText="1"/>
    </xf>
    <xf numFmtId="0" fontId="0" fillId="0" borderId="68" xfId="0" applyBorder="1" applyAlignment="1">
      <alignment horizontal="center" vertical="top"/>
    </xf>
    <xf numFmtId="14" fontId="0" fillId="0" borderId="68" xfId="0" applyNumberFormat="1" applyBorder="1" applyAlignment="1">
      <alignment horizontal="center" vertical="top" wrapText="1"/>
    </xf>
    <xf numFmtId="14" fontId="0" fillId="0" borderId="33" xfId="0" applyNumberFormat="1" applyBorder="1" applyAlignment="1">
      <alignment horizontal="right" vertical="top"/>
    </xf>
    <xf numFmtId="0" fontId="0" fillId="0" borderId="33" xfId="0" applyBorder="1" applyAlignment="1">
      <alignment horizontal="center" vertical="top" wrapText="1"/>
    </xf>
    <xf numFmtId="14" fontId="0" fillId="0" borderId="47" xfId="0" applyNumberFormat="1" applyBorder="1" applyAlignment="1">
      <alignment horizontal="right" vertical="top"/>
    </xf>
    <xf numFmtId="0" fontId="0" fillId="0" borderId="47" xfId="0" applyBorder="1" applyAlignment="1">
      <alignment horizontal="center" vertical="top" wrapText="1"/>
    </xf>
    <xf numFmtId="0" fontId="0" fillId="0" borderId="47" xfId="0" applyBorder="1" applyAlignment="1">
      <alignment horizontal="center" vertical="top"/>
    </xf>
    <xf numFmtId="14" fontId="0" fillId="0" borderId="47" xfId="0" applyNumberFormat="1" applyBorder="1" applyAlignment="1">
      <alignment horizontal="center" vertical="top" wrapText="1"/>
    </xf>
    <xf numFmtId="0" fontId="0" fillId="0" borderId="31" xfId="0" applyBorder="1" applyAlignment="1">
      <alignment horizontal="center" vertical="top"/>
    </xf>
    <xf numFmtId="14" fontId="0" fillId="0" borderId="31" xfId="0" applyNumberFormat="1" applyBorder="1" applyAlignment="1">
      <alignment horizontal="center" vertical="top"/>
    </xf>
    <xf numFmtId="14" fontId="0" fillId="0" borderId="31" xfId="0" applyNumberFormat="1" applyBorder="1" applyAlignment="1">
      <alignment horizontal="right" vertical="top"/>
    </xf>
    <xf numFmtId="0" fontId="0" fillId="0" borderId="31" xfId="0" applyBorder="1" applyAlignment="1">
      <alignment horizontal="center" vertical="top" wrapText="1"/>
    </xf>
    <xf numFmtId="0" fontId="0" fillId="0" borderId="31" xfId="0" applyBorder="1" applyAlignment="1">
      <alignment horizontal="left" vertical="top" wrapText="1"/>
    </xf>
    <xf numFmtId="14" fontId="0" fillId="0" borderId="33" xfId="0" applyNumberFormat="1" applyBorder="1" applyAlignment="1">
      <alignment horizontal="left" vertical="top" wrapText="1"/>
    </xf>
    <xf numFmtId="14" fontId="0" fillId="0" borderId="68" xfId="0" applyNumberFormat="1" applyBorder="1" applyAlignment="1">
      <alignment horizontal="left" vertical="top" wrapText="1"/>
    </xf>
    <xf numFmtId="14" fontId="0" fillId="0" borderId="47" xfId="0" applyNumberFormat="1" applyBorder="1" applyAlignment="1">
      <alignment horizontal="left" vertical="top" wrapText="1"/>
    </xf>
    <xf numFmtId="0" fontId="0" fillId="0" borderId="31" xfId="0" applyBorder="1" applyAlignment="1">
      <alignment horizontal="left" wrapText="1"/>
    </xf>
  </cellXfs>
  <cellStyles count="7">
    <cellStyle name="Currency" xfId="6" builtinId="4"/>
    <cellStyle name="Heading 1" xfId="1" builtinId="16"/>
    <cellStyle name="Hyperlink" xfId="5" builtinId="8"/>
    <cellStyle name="Normal" xfId="0" builtinId="0"/>
    <cellStyle name="Normal 2" xfId="4"/>
    <cellStyle name="Normal 2 2" xfId="2"/>
    <cellStyle name="Normal 3" xfId="3"/>
  </cellStyles>
  <dxfs count="123">
    <dxf>
      <fill>
        <patternFill>
          <bgColor rgb="FFFF0000"/>
        </patternFill>
      </fill>
    </dxf>
    <dxf>
      <font>
        <color rgb="FFFFFF00"/>
      </font>
    </dxf>
    <dxf>
      <font>
        <color theme="0"/>
      </font>
    </dxf>
    <dxf>
      <font>
        <color theme="0"/>
      </font>
    </dxf>
    <dxf>
      <font>
        <b/>
        <i val="0"/>
        <color rgb="FFFF0000"/>
      </font>
    </dxf>
    <dxf>
      <font>
        <b/>
        <i val="0"/>
        <color rgb="FFFF3300"/>
      </font>
    </dxf>
    <dxf>
      <font>
        <b/>
        <i val="0"/>
      </font>
      <fill>
        <patternFill>
          <bgColor rgb="FF92D050"/>
        </patternFill>
      </fill>
    </dxf>
    <dxf>
      <font>
        <b/>
        <i val="0"/>
      </font>
      <fill>
        <patternFill>
          <bgColor rgb="FFFF0000"/>
        </patternFill>
      </fill>
    </dxf>
    <dxf>
      <fill>
        <patternFill>
          <bgColor rgb="FFFFC000"/>
        </patternFill>
      </fill>
    </dxf>
    <dxf>
      <font>
        <b/>
        <i val="0"/>
      </font>
      <fill>
        <patternFill>
          <bgColor rgb="FF92D050"/>
        </patternFill>
      </fill>
    </dxf>
    <dxf>
      <font>
        <b/>
        <i val="0"/>
      </font>
      <fill>
        <patternFill>
          <bgColor rgb="FFFF0000"/>
        </patternFill>
      </fill>
    </dxf>
    <dxf>
      <fill>
        <patternFill>
          <bgColor rgb="FFFFC000"/>
        </patternFill>
      </fill>
    </dxf>
    <dxf>
      <font>
        <b/>
        <i val="0"/>
      </font>
      <fill>
        <patternFill>
          <bgColor rgb="FF92D050"/>
        </patternFill>
      </fill>
    </dxf>
    <dxf>
      <font>
        <b/>
        <i val="0"/>
      </font>
      <fill>
        <patternFill>
          <bgColor rgb="FFFF0000"/>
        </patternFill>
      </fill>
    </dxf>
    <dxf>
      <fill>
        <patternFill>
          <bgColor rgb="FFFFC000"/>
        </patternFill>
      </fill>
    </dxf>
    <dxf>
      <font>
        <b/>
        <i val="0"/>
      </font>
      <fill>
        <patternFill>
          <bgColor rgb="FF92D050"/>
        </patternFill>
      </fill>
    </dxf>
    <dxf>
      <font>
        <b/>
        <i val="0"/>
      </font>
      <fill>
        <patternFill>
          <bgColor rgb="FFFF0000"/>
        </patternFill>
      </fill>
    </dxf>
    <dxf>
      <fill>
        <patternFill>
          <bgColor rgb="FFFFC000"/>
        </patternFill>
      </fill>
    </dxf>
    <dxf>
      <font>
        <b/>
        <i val="0"/>
      </font>
      <fill>
        <patternFill>
          <bgColor rgb="FF92D050"/>
        </patternFill>
      </fill>
    </dxf>
    <dxf>
      <font>
        <b/>
        <i val="0"/>
      </font>
      <fill>
        <patternFill>
          <bgColor rgb="FFFF0000"/>
        </patternFill>
      </fill>
    </dxf>
    <dxf>
      <fill>
        <patternFill>
          <bgColor rgb="FFFFC000"/>
        </patternFill>
      </fill>
    </dxf>
    <dxf>
      <font>
        <b/>
        <i val="0"/>
      </font>
      <fill>
        <patternFill>
          <bgColor rgb="FF92D050"/>
        </patternFill>
      </fill>
    </dxf>
    <dxf>
      <font>
        <b/>
        <i val="0"/>
      </font>
      <fill>
        <patternFill>
          <bgColor rgb="FFFF0000"/>
        </patternFill>
      </fill>
    </dxf>
    <dxf>
      <fill>
        <patternFill>
          <bgColor rgb="FFFFC000"/>
        </patternFill>
      </fill>
    </dxf>
    <dxf>
      <font>
        <b/>
        <i val="0"/>
      </font>
      <fill>
        <patternFill>
          <bgColor rgb="FF92D050"/>
        </patternFill>
      </fill>
    </dxf>
    <dxf>
      <font>
        <b/>
        <i val="0"/>
      </font>
      <fill>
        <patternFill>
          <bgColor rgb="FFFF0000"/>
        </patternFill>
      </fill>
    </dxf>
    <dxf>
      <fill>
        <patternFill>
          <bgColor rgb="FFFFC000"/>
        </patternFill>
      </fill>
    </dxf>
    <dxf>
      <font>
        <b/>
        <i val="0"/>
      </font>
      <fill>
        <patternFill>
          <bgColor rgb="FF92D050"/>
        </patternFill>
      </fill>
    </dxf>
    <dxf>
      <font>
        <b/>
        <i val="0"/>
      </font>
      <fill>
        <patternFill>
          <bgColor rgb="FFFF0000"/>
        </patternFill>
      </fill>
    </dxf>
    <dxf>
      <fill>
        <patternFill>
          <bgColor rgb="FFFFC000"/>
        </patternFill>
      </fill>
    </dxf>
    <dxf>
      <font>
        <b/>
        <i val="0"/>
      </font>
      <fill>
        <patternFill>
          <bgColor rgb="FF92D050"/>
        </patternFill>
      </fill>
    </dxf>
    <dxf>
      <font>
        <b/>
        <i val="0"/>
      </font>
      <fill>
        <patternFill>
          <bgColor rgb="FFFF0000"/>
        </patternFill>
      </fill>
    </dxf>
    <dxf>
      <fill>
        <patternFill>
          <bgColor rgb="FFFFC000"/>
        </patternFill>
      </fill>
    </dxf>
    <dxf>
      <font>
        <b/>
        <i val="0"/>
      </font>
      <fill>
        <patternFill>
          <bgColor rgb="FF92D050"/>
        </patternFill>
      </fill>
    </dxf>
    <dxf>
      <font>
        <b/>
        <i val="0"/>
      </font>
      <fill>
        <patternFill>
          <bgColor rgb="FFFF0000"/>
        </patternFill>
      </fill>
    </dxf>
    <dxf>
      <fill>
        <patternFill>
          <bgColor rgb="FFFFC000"/>
        </patternFill>
      </fill>
    </dxf>
    <dxf>
      <font>
        <b/>
        <i val="0"/>
      </font>
      <fill>
        <patternFill>
          <bgColor rgb="FF92D050"/>
        </patternFill>
      </fill>
    </dxf>
    <dxf>
      <font>
        <b/>
        <i val="0"/>
      </font>
      <fill>
        <patternFill>
          <bgColor rgb="FFFF0000"/>
        </patternFill>
      </fill>
    </dxf>
    <dxf>
      <fill>
        <patternFill>
          <bgColor rgb="FFFFC000"/>
        </patternFill>
      </fill>
    </dxf>
    <dxf>
      <font>
        <b/>
        <i val="0"/>
      </font>
      <fill>
        <patternFill>
          <bgColor rgb="FF92D050"/>
        </patternFill>
      </fill>
    </dxf>
    <dxf>
      <font>
        <b/>
        <i val="0"/>
      </font>
      <fill>
        <patternFill>
          <bgColor rgb="FFFF0000"/>
        </patternFill>
      </fill>
    </dxf>
    <dxf>
      <fill>
        <patternFill>
          <bgColor rgb="FFFFC000"/>
        </patternFill>
      </fill>
    </dxf>
    <dxf>
      <font>
        <b/>
        <i val="0"/>
      </font>
      <fill>
        <patternFill>
          <bgColor rgb="FF92D050"/>
        </patternFill>
      </fill>
    </dxf>
    <dxf>
      <font>
        <b/>
        <i val="0"/>
      </font>
      <fill>
        <patternFill>
          <bgColor rgb="FFFF0000"/>
        </patternFill>
      </fill>
    </dxf>
    <dxf>
      <fill>
        <patternFill>
          <bgColor rgb="FFFFC000"/>
        </patternFill>
      </fill>
    </dxf>
    <dxf>
      <font>
        <b/>
        <i val="0"/>
      </font>
      <fill>
        <patternFill>
          <bgColor rgb="FF92D050"/>
        </patternFill>
      </fill>
    </dxf>
    <dxf>
      <font>
        <b/>
        <i val="0"/>
      </font>
      <fill>
        <patternFill>
          <bgColor rgb="FFFF0000"/>
        </patternFill>
      </fill>
    </dxf>
    <dxf>
      <fill>
        <patternFill>
          <bgColor rgb="FFFFC000"/>
        </patternFill>
      </fill>
    </dxf>
    <dxf>
      <font>
        <b/>
        <i val="0"/>
      </font>
      <fill>
        <patternFill>
          <bgColor rgb="FF92D050"/>
        </patternFill>
      </fill>
    </dxf>
    <dxf>
      <font>
        <b/>
        <i val="0"/>
      </font>
      <fill>
        <patternFill>
          <bgColor rgb="FFFF0000"/>
        </patternFill>
      </fill>
    </dxf>
    <dxf>
      <fill>
        <patternFill>
          <bgColor rgb="FFFFC000"/>
        </patternFill>
      </fill>
    </dxf>
    <dxf>
      <font>
        <b/>
        <i val="0"/>
      </font>
      <fill>
        <patternFill>
          <bgColor rgb="FF92D050"/>
        </patternFill>
      </fill>
    </dxf>
    <dxf>
      <font>
        <b/>
        <i val="0"/>
      </font>
      <fill>
        <patternFill>
          <bgColor rgb="FFFF0000"/>
        </patternFill>
      </fill>
    </dxf>
    <dxf>
      <fill>
        <patternFill>
          <bgColor rgb="FFFFC000"/>
        </patternFill>
      </fill>
    </dxf>
    <dxf>
      <font>
        <b/>
        <i val="0"/>
      </font>
      <fill>
        <patternFill>
          <bgColor rgb="FF92D050"/>
        </patternFill>
      </fill>
    </dxf>
    <dxf>
      <font>
        <b/>
        <i val="0"/>
      </font>
      <fill>
        <patternFill>
          <bgColor rgb="FFFF0000"/>
        </patternFill>
      </fill>
    </dxf>
    <dxf>
      <fill>
        <patternFill>
          <bgColor rgb="FFFFC000"/>
        </patternFill>
      </fill>
    </dxf>
    <dxf>
      <font>
        <b/>
        <i val="0"/>
      </font>
      <fill>
        <patternFill>
          <bgColor rgb="FF92D050"/>
        </patternFill>
      </fill>
    </dxf>
    <dxf>
      <font>
        <b/>
        <i val="0"/>
      </font>
      <fill>
        <patternFill>
          <bgColor rgb="FFFF0000"/>
        </patternFill>
      </fill>
    </dxf>
    <dxf>
      <fill>
        <patternFill>
          <bgColor rgb="FFFFC000"/>
        </patternFill>
      </fill>
    </dxf>
    <dxf>
      <font>
        <b/>
        <i val="0"/>
      </font>
      <fill>
        <patternFill>
          <bgColor rgb="FF92D050"/>
        </patternFill>
      </fill>
    </dxf>
    <dxf>
      <font>
        <b/>
        <i val="0"/>
      </font>
      <fill>
        <patternFill>
          <bgColor rgb="FFFF0000"/>
        </patternFill>
      </fill>
    </dxf>
    <dxf>
      <fill>
        <patternFill>
          <bgColor rgb="FFFFC000"/>
        </patternFill>
      </fill>
    </dxf>
    <dxf>
      <font>
        <b/>
        <i val="0"/>
      </font>
      <fill>
        <patternFill>
          <bgColor rgb="FF92D050"/>
        </patternFill>
      </fill>
    </dxf>
    <dxf>
      <font>
        <b/>
        <i val="0"/>
      </font>
      <fill>
        <patternFill>
          <bgColor rgb="FFFF0000"/>
        </patternFill>
      </fill>
    </dxf>
    <dxf>
      <fill>
        <patternFill>
          <bgColor rgb="FFFFC000"/>
        </patternFill>
      </fill>
    </dxf>
    <dxf>
      <font>
        <b/>
        <i val="0"/>
      </font>
      <fill>
        <patternFill>
          <bgColor rgb="FF92D050"/>
        </patternFill>
      </fill>
    </dxf>
    <dxf>
      <font>
        <b/>
        <i val="0"/>
      </font>
      <fill>
        <patternFill>
          <bgColor rgb="FFFF0000"/>
        </patternFill>
      </fill>
    </dxf>
    <dxf>
      <fill>
        <patternFill>
          <bgColor rgb="FFFFC000"/>
        </patternFill>
      </fill>
    </dxf>
    <dxf>
      <font>
        <b/>
        <i val="0"/>
      </font>
      <fill>
        <patternFill>
          <bgColor rgb="FF92D050"/>
        </patternFill>
      </fill>
    </dxf>
    <dxf>
      <font>
        <b/>
        <i val="0"/>
      </font>
      <fill>
        <patternFill>
          <bgColor rgb="FFFF0000"/>
        </patternFill>
      </fill>
    </dxf>
    <dxf>
      <fill>
        <patternFill>
          <bgColor rgb="FFFFC000"/>
        </patternFill>
      </fill>
    </dxf>
    <dxf>
      <font>
        <b/>
        <i val="0"/>
      </font>
      <fill>
        <patternFill>
          <bgColor rgb="FF92D050"/>
        </patternFill>
      </fill>
    </dxf>
    <dxf>
      <font>
        <b/>
        <i val="0"/>
      </font>
      <fill>
        <patternFill>
          <bgColor rgb="FFFF0000"/>
        </patternFill>
      </fill>
    </dxf>
    <dxf>
      <fill>
        <patternFill>
          <bgColor rgb="FFFFC000"/>
        </patternFill>
      </fill>
    </dxf>
    <dxf>
      <font>
        <b/>
        <i val="0"/>
      </font>
      <fill>
        <patternFill>
          <bgColor rgb="FF92D050"/>
        </patternFill>
      </fill>
    </dxf>
    <dxf>
      <font>
        <b/>
        <i val="0"/>
      </font>
      <fill>
        <patternFill>
          <bgColor rgb="FFFF0000"/>
        </patternFill>
      </fill>
    </dxf>
    <dxf>
      <fill>
        <patternFill>
          <bgColor rgb="FFFFC000"/>
        </patternFill>
      </fill>
    </dxf>
    <dxf>
      <font>
        <b/>
        <i val="0"/>
      </font>
      <fill>
        <patternFill>
          <bgColor rgb="FF92D050"/>
        </patternFill>
      </fill>
    </dxf>
    <dxf>
      <font>
        <b/>
        <i val="0"/>
      </font>
      <fill>
        <patternFill>
          <bgColor rgb="FFFF0000"/>
        </patternFill>
      </fill>
    </dxf>
    <dxf>
      <fill>
        <patternFill>
          <bgColor rgb="FFFFC000"/>
        </patternFill>
      </fill>
    </dxf>
    <dxf>
      <font>
        <b/>
        <i val="0"/>
      </font>
      <fill>
        <patternFill>
          <bgColor rgb="FF92D050"/>
        </patternFill>
      </fill>
    </dxf>
    <dxf>
      <font>
        <b/>
        <i val="0"/>
      </font>
      <fill>
        <patternFill>
          <bgColor rgb="FFFF0000"/>
        </patternFill>
      </fill>
    </dxf>
    <dxf>
      <fill>
        <patternFill>
          <bgColor rgb="FFFFC000"/>
        </patternFill>
      </fill>
    </dxf>
    <dxf>
      <font>
        <b/>
        <i val="0"/>
      </font>
      <fill>
        <patternFill>
          <bgColor rgb="FF92D050"/>
        </patternFill>
      </fill>
    </dxf>
    <dxf>
      <font>
        <b/>
        <i val="0"/>
      </font>
      <fill>
        <patternFill>
          <bgColor rgb="FFFF0000"/>
        </patternFill>
      </fill>
    </dxf>
    <dxf>
      <fill>
        <patternFill>
          <bgColor rgb="FFFFC000"/>
        </patternFill>
      </fill>
    </dxf>
    <dxf>
      <font>
        <b/>
        <i val="0"/>
      </font>
      <fill>
        <patternFill>
          <bgColor rgb="FF92D050"/>
        </patternFill>
      </fill>
    </dxf>
    <dxf>
      <font>
        <b/>
        <i val="0"/>
      </font>
      <fill>
        <patternFill>
          <bgColor rgb="FFFF0000"/>
        </patternFill>
      </fill>
    </dxf>
    <dxf>
      <fill>
        <patternFill>
          <bgColor rgb="FFFFC000"/>
        </patternFill>
      </fill>
    </dxf>
    <dxf>
      <font>
        <b/>
        <i val="0"/>
      </font>
      <fill>
        <patternFill>
          <bgColor rgb="FF92D050"/>
        </patternFill>
      </fill>
    </dxf>
    <dxf>
      <font>
        <b/>
        <i val="0"/>
      </font>
      <fill>
        <patternFill>
          <bgColor rgb="FFFF0000"/>
        </patternFill>
      </fill>
    </dxf>
    <dxf>
      <fill>
        <patternFill>
          <bgColor rgb="FFFFC000"/>
        </patternFill>
      </fill>
    </dxf>
    <dxf>
      <font>
        <b/>
        <i val="0"/>
      </font>
      <fill>
        <patternFill>
          <bgColor rgb="FF92D050"/>
        </patternFill>
      </fill>
    </dxf>
    <dxf>
      <font>
        <b/>
        <i val="0"/>
      </font>
      <fill>
        <patternFill>
          <bgColor rgb="FFFF0000"/>
        </patternFill>
      </fill>
    </dxf>
    <dxf>
      <fill>
        <patternFill>
          <bgColor rgb="FFFFC000"/>
        </patternFill>
      </fill>
    </dxf>
    <dxf>
      <font>
        <b/>
        <i val="0"/>
      </font>
      <fill>
        <patternFill>
          <bgColor rgb="FF92D050"/>
        </patternFill>
      </fill>
    </dxf>
    <dxf>
      <font>
        <b/>
        <i val="0"/>
      </font>
      <fill>
        <patternFill>
          <bgColor rgb="FFFF0000"/>
        </patternFill>
      </fill>
    </dxf>
    <dxf>
      <fill>
        <patternFill>
          <bgColor rgb="FFFFC000"/>
        </patternFill>
      </fill>
    </dxf>
    <dxf>
      <border>
        <top/>
        <vertical/>
        <horizontal/>
      </border>
    </dxf>
    <dxf>
      <border>
        <top/>
        <vertical/>
        <horizontal/>
      </border>
    </dxf>
    <dxf>
      <font>
        <color theme="0"/>
      </font>
      <border>
        <top/>
        <vertical/>
        <horizontal/>
      </border>
    </dxf>
    <dxf>
      <fill>
        <patternFill>
          <bgColor theme="4" tint="0.79998168889431442"/>
        </patternFill>
      </fill>
      <border>
        <top style="hair">
          <color auto="1"/>
        </top>
      </border>
    </dxf>
    <dxf>
      <font>
        <color theme="0"/>
      </font>
    </dxf>
    <dxf>
      <fill>
        <patternFill>
          <bgColor rgb="FFFFC000"/>
        </patternFill>
      </fill>
      <border>
        <top style="hair">
          <color auto="1"/>
        </top>
        <vertical/>
        <horizontal/>
      </border>
    </dxf>
    <dxf>
      <border>
        <top style="hair">
          <color auto="1"/>
        </top>
      </border>
    </dxf>
    <dxf>
      <border>
        <top/>
        <vertical/>
        <horizontal/>
      </border>
    </dxf>
    <dxf>
      <border>
        <top/>
        <vertical/>
        <horizontal/>
      </border>
    </dxf>
    <dxf>
      <border>
        <top/>
        <vertical/>
        <horizontal/>
      </border>
    </dxf>
    <dxf>
      <fill>
        <patternFill>
          <bgColor rgb="FFFFC000"/>
        </patternFill>
      </fill>
      <border>
        <left/>
        <right/>
        <top style="hair">
          <color auto="1"/>
        </top>
        <bottom style="hair">
          <color auto="1"/>
        </bottom>
        <vertical/>
        <horizontal/>
      </border>
    </dxf>
    <dxf>
      <border>
        <top style="hair">
          <color auto="1"/>
        </top>
        <vertical/>
        <horizontal/>
      </border>
    </dxf>
    <dxf>
      <border>
        <top/>
        <vertical/>
        <horizontal/>
      </border>
    </dxf>
    <dxf>
      <border>
        <top/>
        <vertical/>
        <horizontal/>
      </border>
    </dxf>
    <dxf>
      <border>
        <top/>
        <vertical/>
        <horizontal/>
      </border>
    </dxf>
    <dxf>
      <font>
        <color theme="0"/>
      </font>
      <border>
        <top/>
        <vertical/>
        <horizontal/>
      </border>
    </dxf>
    <dxf>
      <fill>
        <patternFill>
          <bgColor theme="4" tint="0.79998168889431442"/>
        </patternFill>
      </fill>
      <border>
        <top style="hair">
          <color auto="1"/>
        </top>
      </border>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3300"/>
      <color rgb="FFFFCC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g"/><Relationship Id="rId1" Type="http://schemas.openxmlformats.org/officeDocument/2006/relationships/image" Target="../media/image1.gif"/></Relationships>
</file>

<file path=xl/drawings/_rels/vmlDrawing2.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5</xdr:col>
      <xdr:colOff>598581</xdr:colOff>
      <xdr:row>0</xdr:row>
      <xdr:rowOff>90581</xdr:rowOff>
    </xdr:from>
    <xdr:to>
      <xdr:col>8</xdr:col>
      <xdr:colOff>490445</xdr:colOff>
      <xdr:row>5</xdr:row>
      <xdr:rowOff>269876</xdr:rowOff>
    </xdr:to>
    <xdr:pic>
      <xdr:nvPicPr>
        <xdr:cNvPr id="6" name="Picture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47956" y="90581"/>
          <a:ext cx="4003489" cy="1131795"/>
        </a:xfrm>
        <a:prstGeom prst="rect">
          <a:avLst/>
        </a:prstGeom>
      </xdr:spPr>
    </xdr:pic>
    <xdr:clientData/>
  </xdr:twoCellAnchor>
  <xdr:twoCellAnchor editAs="oneCell">
    <xdr:from>
      <xdr:col>1</xdr:col>
      <xdr:colOff>18017</xdr:colOff>
      <xdr:row>0</xdr:row>
      <xdr:rowOff>99358</xdr:rowOff>
    </xdr:from>
    <xdr:to>
      <xdr:col>5</xdr:col>
      <xdr:colOff>484554</xdr:colOff>
      <xdr:row>5</xdr:row>
      <xdr:rowOff>323899</xdr:rowOff>
    </xdr:to>
    <xdr:pic>
      <xdr:nvPicPr>
        <xdr:cNvPr id="3" name="Slika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57632" y="99358"/>
          <a:ext cx="1353095" cy="1177041"/>
        </a:xfrm>
        <a:prstGeom prst="rect">
          <a:avLst/>
        </a:prstGeom>
      </xdr:spPr>
    </xdr:pic>
    <xdr:clientData/>
  </xdr:twoCellAnchor>
  <xdr:twoCellAnchor editAs="oneCell">
    <xdr:from>
      <xdr:col>8</xdr:col>
      <xdr:colOff>1466850</xdr:colOff>
      <xdr:row>0</xdr:row>
      <xdr:rowOff>0</xdr:rowOff>
    </xdr:from>
    <xdr:to>
      <xdr:col>10</xdr:col>
      <xdr:colOff>743291</xdr:colOff>
      <xdr:row>5</xdr:row>
      <xdr:rowOff>257175</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96100" y="0"/>
          <a:ext cx="2848316" cy="1209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361950</xdr:colOff>
          <xdr:row>8</xdr:row>
          <xdr:rowOff>85725</xdr:rowOff>
        </xdr:from>
        <xdr:to>
          <xdr:col>3</xdr:col>
          <xdr:colOff>1343025</xdr:colOff>
          <xdr:row>12</xdr:row>
          <xdr:rowOff>57150</xdr:rowOff>
        </xdr:to>
        <xdr:sp macro="" textlink="">
          <xdr:nvSpPr>
            <xdr:cNvPr id="6145" name="Object 1" hidden="1">
              <a:extLst>
                <a:ext uri="{63B3BB69-23CF-44E3-9099-C40C66FF867C}">
                  <a14:compatExt spid="_x0000_s6145"/>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c.europa.eu/competition/elojade/isef/index.cfm?clear=1&amp;policy_area_id=3" TargetMode="External"/><Relationship Id="rId7" Type="http://schemas.openxmlformats.org/officeDocument/2006/relationships/vmlDrawing" Target="../drawings/vmlDrawing1.vml"/><Relationship Id="rId2" Type="http://schemas.openxmlformats.org/officeDocument/2006/relationships/hyperlink" Target="http://www.oecd.org/tax/transparency/exchange-of-information-on-request/ratings/" TargetMode="External"/><Relationship Id="rId1" Type="http://schemas.openxmlformats.org/officeDocument/2006/relationships/hyperlink" Target="https://ec.europa.eu/taxation_customs/fight-against-tax-fraud-tax-evasion_en"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ec.europa.eu/competition/elojade/isef/index.cfm?clear=1&amp;policy_area_id=3"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image" Target="../media/image6.emf"/><Relationship Id="rId4" Type="http://schemas.openxmlformats.org/officeDocument/2006/relationships/package" Target="../embeddings/Microsoft_Word_Document1.docx"/></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EK1058"/>
  <sheetViews>
    <sheetView tabSelected="1" zoomScaleNormal="100" zoomScaleSheetLayoutView="90" workbookViewId="0">
      <selection activeCell="B8" sqref="B8:K9"/>
    </sheetView>
  </sheetViews>
  <sheetFormatPr defaultRowHeight="15" x14ac:dyDescent="0.25"/>
  <cols>
    <col min="1" max="1" width="6.5703125" style="88" customWidth="1"/>
    <col min="2" max="2" width="3.5703125" style="88" customWidth="1"/>
    <col min="3" max="3" width="3.7109375" style="88" customWidth="1"/>
    <col min="4" max="5" width="3" style="88" customWidth="1"/>
    <col min="6" max="6" width="26.85546875" style="90" customWidth="1"/>
    <col min="7" max="7" width="2.28515625" style="90" customWidth="1"/>
    <col min="8" max="8" width="32.42578125" style="90" customWidth="1"/>
    <col min="9" max="9" width="29.5703125" style="90" customWidth="1"/>
    <col min="10" max="10" width="24" style="90" customWidth="1"/>
    <col min="11" max="11" width="25.140625" style="90" customWidth="1"/>
    <col min="12" max="12" width="22.28515625" style="90" hidden="1" customWidth="1"/>
    <col min="13" max="13" width="16.140625" style="88" hidden="1" customWidth="1"/>
    <col min="14" max="14" width="19.140625" style="90" hidden="1" customWidth="1"/>
    <col min="15" max="15" width="1.140625" style="90" customWidth="1"/>
    <col min="16" max="20" width="9.140625" style="180"/>
    <col min="21" max="21" width="10.42578125" style="180" customWidth="1"/>
    <col min="22" max="141" width="9.140625" style="180"/>
    <col min="142" max="16384" width="9.140625" style="90"/>
  </cols>
  <sheetData>
    <row r="1" spans="1:141" s="88" customFormat="1" x14ac:dyDescent="0.25">
      <c r="P1" s="180"/>
      <c r="Q1" s="180"/>
      <c r="R1" s="180"/>
      <c r="S1" s="180"/>
      <c r="T1" s="180"/>
      <c r="U1" s="180"/>
      <c r="V1" s="180"/>
      <c r="W1" s="180"/>
      <c r="X1" s="180"/>
      <c r="Y1" s="180"/>
      <c r="Z1" s="180"/>
      <c r="AA1" s="180"/>
      <c r="AB1" s="180"/>
      <c r="AC1" s="180"/>
      <c r="AD1" s="180"/>
      <c r="AE1" s="180"/>
      <c r="AF1" s="180"/>
      <c r="AG1" s="180"/>
      <c r="AH1" s="180"/>
      <c r="AI1" s="180"/>
      <c r="AJ1" s="180"/>
      <c r="AK1" s="180"/>
      <c r="AL1" s="180"/>
      <c r="AM1" s="180"/>
      <c r="AN1" s="180"/>
      <c r="AO1" s="180"/>
      <c r="AP1" s="180"/>
      <c r="AQ1" s="180"/>
      <c r="AR1" s="180"/>
      <c r="AS1" s="180"/>
      <c r="AT1" s="180"/>
      <c r="AU1" s="180"/>
      <c r="AV1" s="180"/>
      <c r="AW1" s="180"/>
      <c r="AX1" s="180"/>
      <c r="AY1" s="180"/>
      <c r="AZ1" s="180"/>
      <c r="BA1" s="180"/>
      <c r="BB1" s="180"/>
      <c r="BC1" s="180"/>
      <c r="BD1" s="180"/>
      <c r="BE1" s="180"/>
      <c r="BF1" s="180"/>
      <c r="BG1" s="180"/>
      <c r="BH1" s="180"/>
      <c r="BI1" s="180"/>
      <c r="BJ1" s="180"/>
      <c r="BK1" s="180"/>
      <c r="BL1" s="180"/>
      <c r="BM1" s="180"/>
      <c r="BN1" s="180"/>
      <c r="BO1" s="180"/>
      <c r="BP1" s="180"/>
      <c r="BQ1" s="180"/>
      <c r="BR1" s="180"/>
      <c r="BS1" s="180"/>
      <c r="BT1" s="180"/>
      <c r="BU1" s="180"/>
      <c r="BV1" s="180"/>
      <c r="BW1" s="180"/>
      <c r="BX1" s="180"/>
      <c r="BY1" s="180"/>
      <c r="BZ1" s="180"/>
      <c r="CA1" s="180"/>
      <c r="CB1" s="180"/>
      <c r="CC1" s="180"/>
      <c r="CD1" s="180"/>
      <c r="CE1" s="180"/>
      <c r="CF1" s="180"/>
      <c r="CG1" s="180"/>
      <c r="CH1" s="180"/>
      <c r="CI1" s="180"/>
      <c r="CJ1" s="180"/>
      <c r="CK1" s="180"/>
      <c r="CL1" s="180"/>
      <c r="CM1" s="180"/>
      <c r="CN1" s="180"/>
      <c r="CO1" s="180"/>
      <c r="CP1" s="180"/>
      <c r="CQ1" s="180"/>
      <c r="CR1" s="180"/>
      <c r="CS1" s="180"/>
      <c r="CT1" s="180"/>
      <c r="CU1" s="180"/>
      <c r="CV1" s="180"/>
      <c r="CW1" s="180"/>
      <c r="CX1" s="180"/>
      <c r="CY1" s="180"/>
      <c r="CZ1" s="180"/>
      <c r="DA1" s="180"/>
      <c r="DB1" s="180"/>
      <c r="DC1" s="180"/>
      <c r="DD1" s="180"/>
      <c r="DE1" s="180"/>
      <c r="DF1" s="180"/>
      <c r="DG1" s="180"/>
      <c r="DH1" s="180"/>
      <c r="DI1" s="180"/>
      <c r="DJ1" s="180"/>
      <c r="DK1" s="180"/>
      <c r="DL1" s="180"/>
      <c r="DM1" s="180"/>
      <c r="DN1" s="180"/>
      <c r="DO1" s="180"/>
      <c r="DP1" s="180"/>
      <c r="DQ1" s="180"/>
      <c r="DR1" s="180"/>
      <c r="DS1" s="180"/>
      <c r="DT1" s="180"/>
      <c r="DU1" s="180"/>
      <c r="DV1" s="180"/>
      <c r="DW1" s="180"/>
      <c r="DX1" s="180"/>
      <c r="DY1" s="180"/>
      <c r="DZ1" s="180"/>
      <c r="EA1" s="180"/>
      <c r="EB1" s="180"/>
      <c r="EC1" s="180"/>
      <c r="ED1" s="180"/>
      <c r="EE1" s="180"/>
      <c r="EF1" s="180"/>
      <c r="EG1" s="180"/>
      <c r="EH1" s="180"/>
      <c r="EI1" s="180"/>
      <c r="EJ1" s="180"/>
      <c r="EK1" s="180"/>
    </row>
    <row r="2" spans="1:141" s="88" customFormat="1" x14ac:dyDescent="0.25">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0"/>
      <c r="BL2" s="180"/>
      <c r="BM2" s="180"/>
      <c r="BN2" s="180"/>
      <c r="BO2" s="180"/>
      <c r="BP2" s="180"/>
      <c r="BQ2" s="180"/>
      <c r="BR2" s="180"/>
      <c r="BS2" s="180"/>
      <c r="BT2" s="180"/>
      <c r="BU2" s="180"/>
      <c r="BV2" s="180"/>
      <c r="BW2" s="180"/>
      <c r="BX2" s="180"/>
      <c r="BY2" s="180"/>
      <c r="BZ2" s="180"/>
      <c r="CA2" s="180"/>
      <c r="CB2" s="180"/>
      <c r="CC2" s="180"/>
      <c r="CD2" s="180"/>
      <c r="CE2" s="180"/>
      <c r="CF2" s="180"/>
      <c r="CG2" s="180"/>
      <c r="CH2" s="180"/>
      <c r="CI2" s="180"/>
      <c r="CJ2" s="180"/>
      <c r="CK2" s="180"/>
      <c r="CL2" s="180"/>
      <c r="CM2" s="180"/>
      <c r="CN2" s="180"/>
      <c r="CO2" s="180"/>
      <c r="CP2" s="180"/>
      <c r="CQ2" s="180"/>
      <c r="CR2" s="180"/>
      <c r="CS2" s="180"/>
      <c r="CT2" s="180"/>
      <c r="CU2" s="180"/>
      <c r="CV2" s="180"/>
      <c r="CW2" s="180"/>
      <c r="CX2" s="180"/>
      <c r="CY2" s="180"/>
      <c r="CZ2" s="180"/>
      <c r="DA2" s="180"/>
      <c r="DB2" s="180"/>
      <c r="DC2" s="180"/>
      <c r="DD2" s="180"/>
      <c r="DE2" s="180"/>
      <c r="DF2" s="180"/>
      <c r="DG2" s="180"/>
      <c r="DH2" s="180"/>
      <c r="DI2" s="180"/>
      <c r="DJ2" s="180"/>
      <c r="DK2" s="180"/>
      <c r="DL2" s="180"/>
      <c r="DM2" s="180"/>
      <c r="DN2" s="180"/>
      <c r="DO2" s="180"/>
      <c r="DP2" s="180"/>
      <c r="DQ2" s="180"/>
      <c r="DR2" s="180"/>
      <c r="DS2" s="180"/>
      <c r="DT2" s="180"/>
      <c r="DU2" s="180"/>
      <c r="DV2" s="180"/>
      <c r="DW2" s="180"/>
      <c r="DX2" s="180"/>
      <c r="DY2" s="180"/>
      <c r="DZ2" s="180"/>
      <c r="EA2" s="180"/>
      <c r="EB2" s="180"/>
      <c r="EC2" s="180"/>
      <c r="ED2" s="180"/>
      <c r="EE2" s="180"/>
      <c r="EF2" s="180"/>
      <c r="EG2" s="180"/>
      <c r="EH2" s="180"/>
      <c r="EI2" s="180"/>
      <c r="EJ2" s="180"/>
      <c r="EK2" s="180"/>
    </row>
    <row r="3" spans="1:141" s="88" customFormat="1" x14ac:dyDescent="0.25">
      <c r="P3" s="180"/>
      <c r="Q3" s="180"/>
      <c r="R3" s="180"/>
      <c r="S3" s="180"/>
      <c r="T3" s="180"/>
      <c r="U3" s="180"/>
      <c r="V3" s="180"/>
      <c r="W3" s="180"/>
      <c r="X3" s="180"/>
      <c r="Y3" s="180"/>
      <c r="Z3" s="180"/>
      <c r="AA3" s="180"/>
      <c r="AB3" s="180"/>
      <c r="AC3" s="180"/>
      <c r="AD3" s="180"/>
      <c r="AE3" s="180"/>
      <c r="AF3" s="180"/>
      <c r="AG3" s="180"/>
      <c r="AH3" s="180"/>
      <c r="AI3" s="180"/>
      <c r="AJ3" s="180"/>
      <c r="AK3" s="180"/>
      <c r="AL3" s="180"/>
      <c r="AM3" s="180"/>
      <c r="AN3" s="180"/>
      <c r="AO3" s="180"/>
      <c r="AP3" s="180"/>
      <c r="AQ3" s="180"/>
      <c r="AR3" s="180"/>
      <c r="AS3" s="180"/>
      <c r="AT3" s="180"/>
      <c r="AU3" s="180"/>
      <c r="AV3" s="180"/>
      <c r="AW3" s="180"/>
      <c r="AX3" s="180"/>
      <c r="AY3" s="180"/>
      <c r="AZ3" s="180"/>
      <c r="BA3" s="180"/>
      <c r="BB3" s="180"/>
      <c r="BC3" s="180"/>
      <c r="BD3" s="180"/>
      <c r="BE3" s="180"/>
      <c r="BF3" s="180"/>
      <c r="BG3" s="180"/>
      <c r="BH3" s="180"/>
      <c r="BI3" s="180"/>
      <c r="BJ3" s="180"/>
      <c r="BK3" s="180"/>
      <c r="BL3" s="180"/>
      <c r="BM3" s="180"/>
      <c r="BN3" s="180"/>
      <c r="BO3" s="180"/>
      <c r="BP3" s="180"/>
      <c r="BQ3" s="180"/>
      <c r="BR3" s="180"/>
      <c r="BS3" s="180"/>
      <c r="BT3" s="180"/>
      <c r="BU3" s="180"/>
      <c r="BV3" s="180"/>
      <c r="BW3" s="180"/>
      <c r="BX3" s="180"/>
      <c r="BY3" s="180"/>
      <c r="BZ3" s="180"/>
      <c r="CA3" s="180"/>
      <c r="CB3" s="180"/>
      <c r="CC3" s="180"/>
      <c r="CD3" s="180"/>
      <c r="CE3" s="180"/>
      <c r="CF3" s="180"/>
      <c r="CG3" s="180"/>
      <c r="CH3" s="180"/>
      <c r="CI3" s="180"/>
      <c r="CJ3" s="180"/>
      <c r="CK3" s="180"/>
      <c r="CL3" s="180"/>
      <c r="CM3" s="180"/>
      <c r="CN3" s="180"/>
      <c r="CO3" s="180"/>
      <c r="CP3" s="180"/>
      <c r="CQ3" s="180"/>
      <c r="CR3" s="180"/>
      <c r="CS3" s="180"/>
      <c r="CT3" s="180"/>
      <c r="CU3" s="180"/>
      <c r="CV3" s="180"/>
      <c r="CW3" s="180"/>
      <c r="CX3" s="180"/>
      <c r="CY3" s="180"/>
      <c r="CZ3" s="180"/>
      <c r="DA3" s="180"/>
      <c r="DB3" s="180"/>
      <c r="DC3" s="180"/>
      <c r="DD3" s="180"/>
      <c r="DE3" s="180"/>
      <c r="DF3" s="180"/>
      <c r="DG3" s="180"/>
      <c r="DH3" s="180"/>
      <c r="DI3" s="180"/>
      <c r="DJ3" s="180"/>
      <c r="DK3" s="180"/>
      <c r="DL3" s="180"/>
      <c r="DM3" s="180"/>
      <c r="DN3" s="180"/>
      <c r="DO3" s="180"/>
      <c r="DP3" s="180"/>
      <c r="DQ3" s="180"/>
      <c r="DR3" s="180"/>
      <c r="DS3" s="180"/>
      <c r="DT3" s="180"/>
      <c r="DU3" s="180"/>
      <c r="DV3" s="180"/>
      <c r="DW3" s="180"/>
      <c r="DX3" s="180"/>
      <c r="DY3" s="180"/>
      <c r="DZ3" s="180"/>
      <c r="EA3" s="180"/>
      <c r="EB3" s="180"/>
      <c r="EC3" s="180"/>
      <c r="ED3" s="180"/>
      <c r="EE3" s="180"/>
      <c r="EF3" s="180"/>
      <c r="EG3" s="180"/>
      <c r="EH3" s="180"/>
      <c r="EI3" s="180"/>
      <c r="EJ3" s="180"/>
      <c r="EK3" s="180"/>
    </row>
    <row r="4" spans="1:141" s="88" customFormat="1" x14ac:dyDescent="0.25">
      <c r="P4" s="180"/>
      <c r="Q4" s="180"/>
      <c r="R4" s="180"/>
      <c r="S4" s="180"/>
      <c r="T4" s="180"/>
      <c r="U4" s="180"/>
      <c r="V4" s="180"/>
      <c r="W4" s="180"/>
      <c r="X4" s="180"/>
      <c r="Y4" s="180"/>
      <c r="Z4" s="180"/>
      <c r="AA4" s="180"/>
      <c r="AB4" s="180"/>
      <c r="AC4" s="180"/>
      <c r="AD4" s="180"/>
      <c r="AE4" s="180"/>
      <c r="AF4" s="180"/>
      <c r="AG4" s="180"/>
      <c r="AH4" s="180"/>
      <c r="AI4" s="180"/>
      <c r="AJ4" s="180"/>
      <c r="AK4" s="180"/>
      <c r="AL4" s="180"/>
      <c r="AM4" s="180"/>
      <c r="AN4" s="180"/>
      <c r="AO4" s="180"/>
      <c r="AP4" s="180"/>
      <c r="AQ4" s="180"/>
      <c r="AR4" s="180"/>
      <c r="AS4" s="180"/>
      <c r="AT4" s="180"/>
      <c r="AU4" s="180"/>
      <c r="AV4" s="180"/>
      <c r="AW4" s="180"/>
      <c r="AX4" s="180"/>
      <c r="AY4" s="180"/>
      <c r="AZ4" s="180"/>
      <c r="BA4" s="180"/>
      <c r="BB4" s="180"/>
      <c r="BC4" s="180"/>
      <c r="BD4" s="180"/>
      <c r="BE4" s="180"/>
      <c r="BF4" s="180"/>
      <c r="BG4" s="180"/>
      <c r="BH4" s="180"/>
      <c r="BI4" s="180"/>
      <c r="BJ4" s="180"/>
      <c r="BK4" s="180"/>
      <c r="BL4" s="180"/>
      <c r="BM4" s="180"/>
      <c r="BN4" s="180"/>
      <c r="BO4" s="180"/>
      <c r="BP4" s="180"/>
      <c r="BQ4" s="180"/>
      <c r="BR4" s="180"/>
      <c r="BS4" s="180"/>
      <c r="BT4" s="180"/>
      <c r="BU4" s="180"/>
      <c r="BV4" s="180"/>
      <c r="BW4" s="180"/>
      <c r="BX4" s="180"/>
      <c r="BY4" s="180"/>
      <c r="BZ4" s="180"/>
      <c r="CA4" s="180"/>
      <c r="CB4" s="180"/>
      <c r="CC4" s="180"/>
      <c r="CD4" s="180"/>
      <c r="CE4" s="180"/>
      <c r="CF4" s="180"/>
      <c r="CG4" s="180"/>
      <c r="CH4" s="180"/>
      <c r="CI4" s="180"/>
      <c r="CJ4" s="180"/>
      <c r="CK4" s="180"/>
      <c r="CL4" s="180"/>
      <c r="CM4" s="180"/>
      <c r="CN4" s="180"/>
      <c r="CO4" s="180"/>
      <c r="CP4" s="180"/>
      <c r="CQ4" s="180"/>
      <c r="CR4" s="180"/>
      <c r="CS4" s="180"/>
      <c r="CT4" s="180"/>
      <c r="CU4" s="180"/>
      <c r="CV4" s="180"/>
      <c r="CW4" s="180"/>
      <c r="CX4" s="180"/>
      <c r="CY4" s="180"/>
      <c r="CZ4" s="180"/>
      <c r="DA4" s="180"/>
      <c r="DB4" s="180"/>
      <c r="DC4" s="180"/>
      <c r="DD4" s="180"/>
      <c r="DE4" s="180"/>
      <c r="DF4" s="180"/>
      <c r="DG4" s="180"/>
      <c r="DH4" s="180"/>
      <c r="DI4" s="180"/>
      <c r="DJ4" s="180"/>
      <c r="DK4" s="180"/>
      <c r="DL4" s="180"/>
      <c r="DM4" s="180"/>
      <c r="DN4" s="180"/>
      <c r="DO4" s="180"/>
      <c r="DP4" s="180"/>
      <c r="DQ4" s="180"/>
      <c r="DR4" s="180"/>
      <c r="DS4" s="180"/>
      <c r="DT4" s="180"/>
      <c r="DU4" s="180"/>
      <c r="DV4" s="180"/>
      <c r="DW4" s="180"/>
      <c r="DX4" s="180"/>
      <c r="DY4" s="180"/>
      <c r="DZ4" s="180"/>
      <c r="EA4" s="180"/>
      <c r="EB4" s="180"/>
      <c r="EC4" s="180"/>
      <c r="ED4" s="180"/>
      <c r="EE4" s="180"/>
      <c r="EF4" s="180"/>
      <c r="EG4" s="180"/>
      <c r="EH4" s="180"/>
      <c r="EI4" s="180"/>
      <c r="EJ4" s="180"/>
      <c r="EK4" s="180"/>
    </row>
    <row r="5" spans="1:141" s="88" customFormat="1" x14ac:dyDescent="0.25">
      <c r="J5" s="432"/>
      <c r="K5" s="432"/>
      <c r="P5" s="180"/>
      <c r="Q5" s="180"/>
      <c r="R5" s="180"/>
      <c r="S5" s="180"/>
      <c r="T5" s="180"/>
      <c r="U5" s="180"/>
      <c r="V5" s="180"/>
      <c r="W5" s="180"/>
      <c r="X5" s="180"/>
      <c r="Y5" s="180"/>
      <c r="Z5" s="180"/>
      <c r="AA5" s="180"/>
      <c r="AB5" s="180"/>
      <c r="AC5" s="180"/>
      <c r="AD5" s="180"/>
      <c r="AE5" s="180"/>
      <c r="AF5" s="180"/>
      <c r="AG5" s="180"/>
      <c r="AH5" s="180"/>
      <c r="AI5" s="180"/>
      <c r="AJ5" s="180"/>
      <c r="AK5" s="180"/>
      <c r="AL5" s="180"/>
      <c r="AM5" s="180"/>
      <c r="AN5" s="180"/>
      <c r="AO5" s="180"/>
      <c r="AP5" s="180"/>
      <c r="AQ5" s="180"/>
      <c r="AR5" s="180"/>
      <c r="AS5" s="180"/>
      <c r="AT5" s="180"/>
      <c r="AU5" s="180"/>
      <c r="AV5" s="180"/>
      <c r="AW5" s="180"/>
      <c r="AX5" s="180"/>
      <c r="AY5" s="180"/>
      <c r="AZ5" s="180"/>
      <c r="BA5" s="180"/>
      <c r="BB5" s="180"/>
      <c r="BC5" s="180"/>
      <c r="BD5" s="180"/>
      <c r="BE5" s="180"/>
      <c r="BF5" s="180"/>
      <c r="BG5" s="180"/>
      <c r="BH5" s="180"/>
      <c r="BI5" s="180"/>
      <c r="BJ5" s="180"/>
      <c r="BK5" s="180"/>
      <c r="BL5" s="180"/>
      <c r="BM5" s="180"/>
      <c r="BN5" s="180"/>
      <c r="BO5" s="180"/>
      <c r="BP5" s="180"/>
      <c r="BQ5" s="180"/>
      <c r="BR5" s="180"/>
      <c r="BS5" s="180"/>
      <c r="BT5" s="180"/>
      <c r="BU5" s="180"/>
      <c r="BV5" s="180"/>
      <c r="BW5" s="180"/>
      <c r="BX5" s="180"/>
      <c r="BY5" s="180"/>
      <c r="BZ5" s="180"/>
      <c r="CA5" s="180"/>
      <c r="CB5" s="180"/>
      <c r="CC5" s="180"/>
      <c r="CD5" s="180"/>
      <c r="CE5" s="180"/>
      <c r="CF5" s="180"/>
      <c r="CG5" s="180"/>
      <c r="CH5" s="180"/>
      <c r="CI5" s="180"/>
      <c r="CJ5" s="180"/>
      <c r="CK5" s="180"/>
      <c r="CL5" s="180"/>
      <c r="CM5" s="180"/>
      <c r="CN5" s="180"/>
      <c r="CO5" s="180"/>
      <c r="CP5" s="180"/>
      <c r="CQ5" s="180"/>
      <c r="CR5" s="180"/>
      <c r="CS5" s="180"/>
      <c r="CT5" s="180"/>
      <c r="CU5" s="180"/>
      <c r="CV5" s="180"/>
      <c r="CW5" s="180"/>
      <c r="CX5" s="180"/>
      <c r="CY5" s="180"/>
      <c r="CZ5" s="180"/>
      <c r="DA5" s="180"/>
      <c r="DB5" s="180"/>
      <c r="DC5" s="180"/>
      <c r="DD5" s="180"/>
      <c r="DE5" s="180"/>
      <c r="DF5" s="180"/>
      <c r="DG5" s="180"/>
      <c r="DH5" s="180"/>
      <c r="DI5" s="180"/>
      <c r="DJ5" s="180"/>
      <c r="DK5" s="180"/>
      <c r="DL5" s="180"/>
      <c r="DM5" s="180"/>
      <c r="DN5" s="180"/>
      <c r="DO5" s="180"/>
      <c r="DP5" s="180"/>
      <c r="DQ5" s="180"/>
      <c r="DR5" s="180"/>
      <c r="DS5" s="180"/>
      <c r="DT5" s="180"/>
      <c r="DU5" s="180"/>
      <c r="DV5" s="180"/>
      <c r="DW5" s="180"/>
      <c r="DX5" s="180"/>
      <c r="DY5" s="180"/>
      <c r="DZ5" s="180"/>
      <c r="EA5" s="180"/>
      <c r="EB5" s="180"/>
      <c r="EC5" s="180"/>
      <c r="ED5" s="180"/>
      <c r="EE5" s="180"/>
      <c r="EF5" s="180"/>
      <c r="EG5" s="180"/>
      <c r="EH5" s="180"/>
      <c r="EI5" s="180"/>
      <c r="EJ5" s="180"/>
      <c r="EK5" s="180"/>
    </row>
    <row r="6" spans="1:141" s="88" customFormat="1" ht="27" customHeight="1" x14ac:dyDescent="0.25">
      <c r="J6" s="432"/>
      <c r="K6" s="432"/>
      <c r="P6" s="180"/>
      <c r="Q6" s="180"/>
      <c r="R6" s="180"/>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c r="AV6" s="180"/>
      <c r="AW6" s="180"/>
      <c r="AX6" s="180"/>
      <c r="AY6" s="180"/>
      <c r="AZ6" s="180"/>
      <c r="BA6" s="180"/>
      <c r="BB6" s="180"/>
      <c r="BC6" s="180"/>
      <c r="BD6" s="180"/>
      <c r="BE6" s="180"/>
      <c r="BF6" s="180"/>
      <c r="BG6" s="180"/>
      <c r="BH6" s="180"/>
      <c r="BI6" s="180"/>
      <c r="BJ6" s="180"/>
      <c r="BK6" s="180"/>
      <c r="BL6" s="180"/>
      <c r="BM6" s="180"/>
      <c r="BN6" s="180"/>
      <c r="BO6" s="180"/>
      <c r="BP6" s="180"/>
      <c r="BQ6" s="180"/>
      <c r="BR6" s="180"/>
      <c r="BS6" s="180"/>
      <c r="BT6" s="180"/>
      <c r="BU6" s="180"/>
      <c r="BV6" s="180"/>
      <c r="BW6" s="180"/>
      <c r="BX6" s="180"/>
      <c r="BY6" s="180"/>
      <c r="BZ6" s="180"/>
      <c r="CA6" s="180"/>
      <c r="CB6" s="180"/>
      <c r="CC6" s="180"/>
      <c r="CD6" s="180"/>
      <c r="CE6" s="180"/>
      <c r="CF6" s="180"/>
      <c r="CG6" s="180"/>
      <c r="CH6" s="180"/>
      <c r="CI6" s="180"/>
      <c r="CJ6" s="180"/>
      <c r="CK6" s="180"/>
      <c r="CL6" s="180"/>
      <c r="CM6" s="180"/>
      <c r="CN6" s="180"/>
      <c r="CO6" s="180"/>
      <c r="CP6" s="180"/>
      <c r="CQ6" s="180"/>
      <c r="CR6" s="180"/>
      <c r="CS6" s="180"/>
      <c r="CT6" s="180"/>
      <c r="CU6" s="180"/>
      <c r="CV6" s="180"/>
      <c r="CW6" s="180"/>
      <c r="CX6" s="180"/>
      <c r="CY6" s="180"/>
      <c r="CZ6" s="180"/>
      <c r="DA6" s="180"/>
      <c r="DB6" s="180"/>
      <c r="DC6" s="180"/>
      <c r="DD6" s="180"/>
      <c r="DE6" s="180"/>
      <c r="DF6" s="180"/>
      <c r="DG6" s="180"/>
      <c r="DH6" s="180"/>
      <c r="DI6" s="180"/>
      <c r="DJ6" s="180"/>
      <c r="DK6" s="180"/>
      <c r="DL6" s="180"/>
      <c r="DM6" s="180"/>
      <c r="DN6" s="180"/>
      <c r="DO6" s="180"/>
      <c r="DP6" s="180"/>
      <c r="DQ6" s="180"/>
      <c r="DR6" s="180"/>
      <c r="DS6" s="180"/>
      <c r="DT6" s="180"/>
      <c r="DU6" s="180"/>
      <c r="DV6" s="180"/>
      <c r="DW6" s="180"/>
      <c r="DX6" s="180"/>
      <c r="DY6" s="180"/>
      <c r="DZ6" s="180"/>
      <c r="EA6" s="180"/>
      <c r="EB6" s="180"/>
      <c r="EC6" s="180"/>
      <c r="ED6" s="180"/>
      <c r="EE6" s="180"/>
      <c r="EF6" s="180"/>
      <c r="EG6" s="180"/>
      <c r="EH6" s="180"/>
      <c r="EI6" s="180"/>
      <c r="EJ6" s="180"/>
      <c r="EK6" s="180"/>
    </row>
    <row r="7" spans="1:141" s="88" customFormat="1" ht="52.5" customHeight="1" x14ac:dyDescent="0.25">
      <c r="B7" s="408" t="s">
        <v>3460</v>
      </c>
      <c r="C7" s="408"/>
      <c r="D7" s="408"/>
      <c r="E7" s="408"/>
      <c r="F7" s="408"/>
      <c r="G7" s="408"/>
      <c r="H7" s="408"/>
      <c r="I7" s="408"/>
      <c r="J7" s="408"/>
      <c r="K7" s="408"/>
      <c r="P7" s="180"/>
      <c r="Q7" s="180"/>
      <c r="R7" s="180"/>
      <c r="S7" s="180"/>
      <c r="T7" s="180"/>
      <c r="U7" s="180"/>
      <c r="V7" s="180"/>
      <c r="W7" s="180"/>
      <c r="X7" s="180"/>
      <c r="Y7" s="180"/>
      <c r="Z7" s="180"/>
      <c r="AA7" s="180"/>
      <c r="AB7" s="180"/>
      <c r="AC7" s="180"/>
      <c r="AD7" s="180"/>
      <c r="AE7" s="180"/>
      <c r="AF7" s="180"/>
      <c r="AG7" s="180"/>
      <c r="AH7" s="180"/>
      <c r="AI7" s="180"/>
      <c r="AJ7" s="180"/>
      <c r="AK7" s="180"/>
      <c r="AL7" s="180"/>
      <c r="AM7" s="180"/>
      <c r="AN7" s="180"/>
      <c r="AO7" s="180"/>
      <c r="AP7" s="180"/>
      <c r="AQ7" s="180"/>
      <c r="AR7" s="180"/>
      <c r="AS7" s="180"/>
      <c r="AT7" s="180"/>
      <c r="AU7" s="180"/>
      <c r="AV7" s="180"/>
      <c r="AW7" s="180"/>
      <c r="AX7" s="180"/>
      <c r="AY7" s="180"/>
      <c r="AZ7" s="180"/>
      <c r="BA7" s="180"/>
      <c r="BB7" s="180"/>
      <c r="BC7" s="180"/>
      <c r="BD7" s="180"/>
      <c r="BE7" s="180"/>
      <c r="BF7" s="180"/>
      <c r="BG7" s="180"/>
      <c r="BH7" s="180"/>
      <c r="BI7" s="180"/>
      <c r="BJ7" s="180"/>
      <c r="BK7" s="180"/>
      <c r="BL7" s="180"/>
      <c r="BM7" s="180"/>
      <c r="BN7" s="180"/>
      <c r="BO7" s="180"/>
      <c r="BP7" s="180"/>
      <c r="BQ7" s="180"/>
      <c r="BR7" s="180"/>
      <c r="BS7" s="180"/>
      <c r="BT7" s="180"/>
      <c r="BU7" s="180"/>
      <c r="BV7" s="180"/>
      <c r="BW7" s="180"/>
      <c r="BX7" s="180"/>
      <c r="BY7" s="180"/>
      <c r="BZ7" s="180"/>
      <c r="CA7" s="180"/>
      <c r="CB7" s="180"/>
      <c r="CC7" s="180"/>
      <c r="CD7" s="180"/>
      <c r="CE7" s="180"/>
      <c r="CF7" s="180"/>
      <c r="CG7" s="180"/>
      <c r="CH7" s="180"/>
      <c r="CI7" s="180"/>
      <c r="CJ7" s="180"/>
      <c r="CK7" s="180"/>
      <c r="CL7" s="180"/>
      <c r="CM7" s="180"/>
      <c r="CN7" s="180"/>
      <c r="CO7" s="180"/>
      <c r="CP7" s="180"/>
      <c r="CQ7" s="180"/>
      <c r="CR7" s="180"/>
      <c r="CS7" s="180"/>
      <c r="CT7" s="180"/>
      <c r="CU7" s="180"/>
      <c r="CV7" s="180"/>
      <c r="CW7" s="180"/>
      <c r="CX7" s="180"/>
      <c r="CY7" s="180"/>
      <c r="CZ7" s="180"/>
      <c r="DA7" s="180"/>
      <c r="DB7" s="180"/>
      <c r="DC7" s="180"/>
      <c r="DD7" s="180"/>
      <c r="DE7" s="180"/>
      <c r="DF7" s="180"/>
      <c r="DG7" s="180"/>
      <c r="DH7" s="180"/>
      <c r="DI7" s="180"/>
      <c r="DJ7" s="180"/>
      <c r="DK7" s="180"/>
      <c r="DL7" s="180"/>
      <c r="DM7" s="180"/>
      <c r="DN7" s="180"/>
      <c r="DO7" s="180"/>
      <c r="DP7" s="180"/>
      <c r="DQ7" s="180"/>
      <c r="DR7" s="180"/>
      <c r="DS7" s="180"/>
      <c r="DT7" s="180"/>
      <c r="DU7" s="180"/>
      <c r="DV7" s="180"/>
      <c r="DW7" s="180"/>
      <c r="DX7" s="180"/>
      <c r="DY7" s="180"/>
      <c r="DZ7" s="180"/>
      <c r="EA7" s="180"/>
      <c r="EB7" s="180"/>
      <c r="EC7" s="180"/>
      <c r="ED7" s="180"/>
      <c r="EE7" s="180"/>
      <c r="EF7" s="180"/>
      <c r="EG7" s="180"/>
      <c r="EH7" s="180"/>
      <c r="EI7" s="180"/>
      <c r="EJ7" s="180"/>
      <c r="EK7" s="180"/>
    </row>
    <row r="8" spans="1:141" ht="26.25" x14ac:dyDescent="0.4">
      <c r="B8" s="406" t="s">
        <v>2237</v>
      </c>
      <c r="C8" s="406"/>
      <c r="D8" s="406"/>
      <c r="E8" s="406"/>
      <c r="F8" s="406"/>
      <c r="G8" s="406"/>
      <c r="H8" s="406"/>
      <c r="I8" s="406"/>
      <c r="J8" s="406"/>
      <c r="K8" s="406"/>
      <c r="L8" s="89"/>
      <c r="N8" s="88"/>
      <c r="O8" s="88"/>
    </row>
    <row r="9" spans="1:141" x14ac:dyDescent="0.25">
      <c r="B9" s="406"/>
      <c r="C9" s="406"/>
      <c r="D9" s="406"/>
      <c r="E9" s="406"/>
      <c r="F9" s="406"/>
      <c r="G9" s="406"/>
      <c r="H9" s="406"/>
      <c r="I9" s="406"/>
      <c r="J9" s="406"/>
      <c r="K9" s="406"/>
      <c r="L9" s="88"/>
      <c r="N9" s="88"/>
      <c r="O9" s="88"/>
    </row>
    <row r="10" spans="1:141" ht="154.5" customHeight="1" x14ac:dyDescent="0.25">
      <c r="B10" s="437" t="s">
        <v>3239</v>
      </c>
      <c r="C10" s="438"/>
      <c r="D10" s="438"/>
      <c r="E10" s="438"/>
      <c r="F10" s="438"/>
      <c r="G10" s="438"/>
      <c r="H10" s="438"/>
      <c r="I10" s="438"/>
      <c r="J10" s="438"/>
      <c r="K10" s="438"/>
      <c r="L10" s="88"/>
      <c r="M10" s="91"/>
      <c r="N10" s="88"/>
      <c r="O10" s="92"/>
    </row>
    <row r="11" spans="1:141" x14ac:dyDescent="0.25">
      <c r="F11" s="88"/>
      <c r="G11" s="88"/>
      <c r="H11" s="88"/>
      <c r="I11" s="88"/>
      <c r="J11" s="88"/>
      <c r="K11" s="88"/>
      <c r="L11" s="88"/>
      <c r="N11" s="88"/>
      <c r="O11" s="88"/>
    </row>
    <row r="12" spans="1:141" x14ac:dyDescent="0.25">
      <c r="F12" s="88"/>
      <c r="G12" s="88"/>
      <c r="H12" s="88"/>
      <c r="I12" s="88"/>
      <c r="J12" s="88"/>
      <c r="K12" s="88"/>
      <c r="L12" s="88"/>
      <c r="N12" s="88"/>
      <c r="O12" s="88"/>
    </row>
    <row r="13" spans="1:141" ht="24.75" customHeight="1" thickBot="1" x14ac:dyDescent="0.3">
      <c r="A13" s="93"/>
      <c r="B13" s="443" t="s">
        <v>3227</v>
      </c>
      <c r="C13" s="443"/>
      <c r="D13" s="443"/>
      <c r="E13" s="443"/>
      <c r="F13" s="443"/>
      <c r="G13" s="443"/>
      <c r="H13" s="443"/>
      <c r="I13" s="443"/>
      <c r="J13" s="443"/>
      <c r="K13" s="94"/>
      <c r="L13" s="92"/>
      <c r="N13" s="88"/>
      <c r="O13" s="88"/>
    </row>
    <row r="14" spans="1:141" ht="15" customHeight="1" x14ac:dyDescent="0.25">
      <c r="B14" s="413" t="s">
        <v>1938</v>
      </c>
      <c r="C14" s="414"/>
      <c r="D14" s="414"/>
      <c r="E14" s="414"/>
      <c r="F14" s="414"/>
      <c r="G14" s="421" t="s">
        <v>3480</v>
      </c>
      <c r="H14" s="422"/>
      <c r="I14" s="422"/>
      <c r="J14" s="422"/>
      <c r="K14" s="423"/>
      <c r="N14" s="88"/>
      <c r="O14" s="88"/>
    </row>
    <row r="15" spans="1:141" x14ac:dyDescent="0.25">
      <c r="B15" s="415" t="s">
        <v>1939</v>
      </c>
      <c r="C15" s="416"/>
      <c r="D15" s="416"/>
      <c r="E15" s="416"/>
      <c r="F15" s="416"/>
      <c r="G15" s="424" t="s">
        <v>3480</v>
      </c>
      <c r="H15" s="425"/>
      <c r="I15" s="425"/>
      <c r="J15" s="425"/>
      <c r="K15" s="426"/>
      <c r="L15" s="88"/>
      <c r="N15" s="88"/>
      <c r="O15" s="88"/>
    </row>
    <row r="16" spans="1:141" x14ac:dyDescent="0.25">
      <c r="B16" s="415" t="s">
        <v>1940</v>
      </c>
      <c r="C16" s="416"/>
      <c r="D16" s="416"/>
      <c r="E16" s="416"/>
      <c r="F16" s="416"/>
      <c r="G16" s="424" t="s">
        <v>3480</v>
      </c>
      <c r="H16" s="425"/>
      <c r="I16" s="425"/>
      <c r="J16" s="425"/>
      <c r="K16" s="426"/>
      <c r="L16" s="88"/>
      <c r="N16" s="88"/>
      <c r="O16" s="88"/>
    </row>
    <row r="17" spans="1:21" x14ac:dyDescent="0.25">
      <c r="B17" s="376" t="s">
        <v>3333</v>
      </c>
      <c r="C17" s="377"/>
      <c r="D17" s="377"/>
      <c r="E17" s="377"/>
      <c r="F17" s="377"/>
      <c r="G17" s="424"/>
      <c r="H17" s="425"/>
      <c r="I17" s="425"/>
      <c r="J17" s="425"/>
      <c r="K17" s="426"/>
      <c r="L17" s="88"/>
      <c r="N17" s="88"/>
      <c r="O17" s="88"/>
    </row>
    <row r="18" spans="1:21" ht="15.75" thickBot="1" x14ac:dyDescent="0.3">
      <c r="B18" s="417" t="s">
        <v>1912</v>
      </c>
      <c r="C18" s="418"/>
      <c r="D18" s="418"/>
      <c r="E18" s="418"/>
      <c r="F18" s="418"/>
      <c r="G18" s="439" t="s">
        <v>3480</v>
      </c>
      <c r="H18" s="440"/>
      <c r="I18" s="440"/>
      <c r="J18" s="440"/>
      <c r="K18" s="441"/>
      <c r="L18" s="88"/>
      <c r="N18" s="88"/>
      <c r="O18" s="88"/>
    </row>
    <row r="19" spans="1:21" ht="5.25" customHeight="1" thickBot="1" x14ac:dyDescent="0.3">
      <c r="B19" s="95"/>
      <c r="C19" s="95"/>
      <c r="D19" s="95"/>
      <c r="E19" s="95"/>
      <c r="F19" s="96"/>
      <c r="G19" s="97"/>
      <c r="H19" s="97"/>
      <c r="I19" s="97"/>
      <c r="J19" s="97"/>
      <c r="K19" s="97"/>
      <c r="L19" s="88"/>
      <c r="N19" s="88"/>
      <c r="O19" s="88"/>
    </row>
    <row r="20" spans="1:21" ht="15.75" thickBot="1" x14ac:dyDescent="0.3">
      <c r="B20" s="409" t="s">
        <v>3266</v>
      </c>
      <c r="C20" s="410"/>
      <c r="D20" s="410"/>
      <c r="E20" s="410"/>
      <c r="F20" s="410"/>
      <c r="G20" s="410"/>
      <c r="H20" s="410"/>
      <c r="I20" s="410"/>
      <c r="J20" s="410"/>
      <c r="K20" s="411"/>
      <c r="L20" s="88"/>
      <c r="N20" s="88"/>
      <c r="O20" s="88"/>
    </row>
    <row r="21" spans="1:21" x14ac:dyDescent="0.25">
      <c r="B21" s="419" t="s">
        <v>3218</v>
      </c>
      <c r="C21" s="420"/>
      <c r="D21" s="420"/>
      <c r="E21" s="420"/>
      <c r="F21" s="420"/>
      <c r="G21" s="421" t="s">
        <v>3480</v>
      </c>
      <c r="H21" s="422"/>
      <c r="I21" s="422"/>
      <c r="J21" s="422"/>
      <c r="K21" s="423"/>
      <c r="L21" s="88"/>
      <c r="N21" s="88"/>
      <c r="O21" s="88"/>
    </row>
    <row r="22" spans="1:21" x14ac:dyDescent="0.25">
      <c r="B22" s="415" t="s">
        <v>3219</v>
      </c>
      <c r="C22" s="416"/>
      <c r="D22" s="416"/>
      <c r="E22" s="416"/>
      <c r="F22" s="416"/>
      <c r="G22" s="424" t="s">
        <v>3480</v>
      </c>
      <c r="H22" s="425"/>
      <c r="I22" s="425"/>
      <c r="J22" s="425"/>
      <c r="K22" s="426"/>
      <c r="L22" s="88"/>
      <c r="N22" s="88"/>
      <c r="O22" s="88"/>
    </row>
    <row r="23" spans="1:21" ht="15.75" thickBot="1" x14ac:dyDescent="0.3">
      <c r="B23" s="417" t="s">
        <v>3220</v>
      </c>
      <c r="C23" s="418"/>
      <c r="D23" s="418"/>
      <c r="E23" s="418"/>
      <c r="F23" s="418"/>
      <c r="G23" s="427" t="s">
        <v>3480</v>
      </c>
      <c r="H23" s="428"/>
      <c r="I23" s="428"/>
      <c r="J23" s="428"/>
      <c r="K23" s="429"/>
      <c r="L23" s="88"/>
      <c r="N23" s="88"/>
      <c r="O23" s="88"/>
    </row>
    <row r="24" spans="1:21" x14ac:dyDescent="0.25">
      <c r="F24" s="88"/>
      <c r="G24" s="88"/>
      <c r="H24" s="88"/>
      <c r="I24" s="88"/>
      <c r="J24" s="88"/>
      <c r="K24" s="88"/>
      <c r="L24" s="88"/>
      <c r="N24" s="88"/>
      <c r="O24" s="88"/>
    </row>
    <row r="25" spans="1:21" x14ac:dyDescent="0.25">
      <c r="F25" s="88"/>
      <c r="G25" s="88"/>
      <c r="H25" s="88"/>
      <c r="I25" s="88"/>
      <c r="J25" s="88"/>
      <c r="K25" s="88"/>
      <c r="L25" s="88"/>
      <c r="N25" s="88"/>
      <c r="O25" s="88"/>
    </row>
    <row r="26" spans="1:21" ht="46.5" customHeight="1" thickBot="1" x14ac:dyDescent="0.3">
      <c r="A26" s="98"/>
      <c r="B26" s="448" t="s">
        <v>3228</v>
      </c>
      <c r="C26" s="443"/>
      <c r="D26" s="443"/>
      <c r="E26" s="443"/>
      <c r="F26" s="443"/>
      <c r="G26" s="443"/>
      <c r="H26" s="443"/>
      <c r="I26" s="443"/>
      <c r="J26" s="443"/>
      <c r="K26" s="99" t="s">
        <v>2229</v>
      </c>
      <c r="L26" s="92"/>
      <c r="N26" s="88"/>
      <c r="O26" s="88"/>
    </row>
    <row r="27" spans="1:21" x14ac:dyDescent="0.25">
      <c r="B27" s="100" t="s">
        <v>2105</v>
      </c>
      <c r="C27" s="430" t="s">
        <v>3241</v>
      </c>
      <c r="D27" s="430"/>
      <c r="E27" s="430"/>
      <c r="F27" s="430"/>
      <c r="G27" s="430"/>
      <c r="H27" s="430"/>
      <c r="I27" s="430"/>
      <c r="J27" s="316"/>
      <c r="K27" s="434" t="str">
        <f>+IF(COUNTBLANK(J27:J28)=2,"",IF(OR((H106-J27&gt;730),(AND(H106-J27&lt;730,J28="DA"))),Pomocni!Y1,Pomocni!Y2))</f>
        <v/>
      </c>
      <c r="L27" s="470"/>
      <c r="M27" s="468"/>
      <c r="N27" s="88"/>
      <c r="O27" s="88"/>
    </row>
    <row r="28" spans="1:21" ht="15.75" thickBot="1" x14ac:dyDescent="0.3">
      <c r="B28" s="101" t="s">
        <v>2106</v>
      </c>
      <c r="C28" s="412" t="s">
        <v>2196</v>
      </c>
      <c r="D28" s="412"/>
      <c r="E28" s="412"/>
      <c r="F28" s="412"/>
      <c r="G28" s="412"/>
      <c r="H28" s="412"/>
      <c r="I28" s="412"/>
      <c r="J28" s="87"/>
      <c r="K28" s="435"/>
      <c r="L28" s="470"/>
      <c r="M28" s="468"/>
      <c r="N28" s="88"/>
      <c r="O28" s="88"/>
    </row>
    <row r="29" spans="1:21" ht="15.75" thickBot="1" x14ac:dyDescent="0.3">
      <c r="B29" s="101" t="s">
        <v>2107</v>
      </c>
      <c r="C29" s="407" t="s">
        <v>0</v>
      </c>
      <c r="D29" s="407"/>
      <c r="E29" s="407"/>
      <c r="F29" s="407"/>
      <c r="G29" s="407"/>
      <c r="H29" s="407"/>
      <c r="I29" s="407"/>
      <c r="J29" s="346" t="e">
        <f>+IF('Obrazac 2'!I120="JE", "MSP", "nije MSP")</f>
        <v>#N/A</v>
      </c>
      <c r="K29" s="102" t="e">
        <f>+IF(J29&lt;="MSP",Pomocni!Y1,Pomocni!Y2)</f>
        <v>#N/A</v>
      </c>
      <c r="N29" s="88"/>
      <c r="O29" s="88"/>
    </row>
    <row r="30" spans="1:21" ht="15" customHeight="1" x14ac:dyDescent="0.25">
      <c r="B30" s="101" t="s">
        <v>2108</v>
      </c>
      <c r="C30" s="412" t="s">
        <v>1</v>
      </c>
      <c r="D30" s="412"/>
      <c r="E30" s="412"/>
      <c r="F30" s="412"/>
      <c r="G30" s="412"/>
      <c r="H30" s="412"/>
      <c r="I30" s="412"/>
      <c r="J30" s="74"/>
      <c r="K30" s="434" t="str">
        <f>Pomocni!D4</f>
        <v/>
      </c>
      <c r="L30" s="88"/>
      <c r="M30" s="92"/>
      <c r="N30" s="88"/>
      <c r="O30" s="88"/>
      <c r="P30" s="474" t="str">
        <f>IF(J30="","",Pomocni!G4)</f>
        <v/>
      </c>
      <c r="Q30" s="474"/>
      <c r="R30" s="474"/>
      <c r="S30" s="474"/>
      <c r="T30" s="474"/>
      <c r="U30" s="474"/>
    </row>
    <row r="31" spans="1:21" ht="108.75" customHeight="1" thickBot="1" x14ac:dyDescent="0.3">
      <c r="B31" s="103" t="s">
        <v>2109</v>
      </c>
      <c r="C31" s="450" t="s">
        <v>3240</v>
      </c>
      <c r="D31" s="450"/>
      <c r="E31" s="450"/>
      <c r="F31" s="450"/>
      <c r="G31" s="450"/>
      <c r="H31" s="450"/>
      <c r="I31" s="450"/>
      <c r="J31" s="373" t="e">
        <f>+Pomocni!C4</f>
        <v>#N/A</v>
      </c>
      <c r="K31" s="435"/>
      <c r="L31" s="88"/>
      <c r="M31" s="92"/>
      <c r="N31" s="88"/>
      <c r="O31" s="88"/>
      <c r="P31" s="474"/>
      <c r="Q31" s="474"/>
      <c r="R31" s="474"/>
      <c r="S31" s="474"/>
      <c r="T31" s="474"/>
      <c r="U31" s="474"/>
    </row>
    <row r="32" spans="1:21" ht="48" customHeight="1" thickBot="1" x14ac:dyDescent="0.3">
      <c r="B32" s="103"/>
      <c r="C32" s="404" t="str">
        <f>IF(ISBLANK(J30),"",Pomocni!H4)</f>
        <v/>
      </c>
      <c r="D32" s="404"/>
      <c r="E32" s="404"/>
      <c r="F32" s="404"/>
      <c r="G32" s="404"/>
      <c r="H32" s="404"/>
      <c r="I32" s="404"/>
      <c r="J32" s="397"/>
      <c r="K32" s="108" t="str">
        <f>+IF(J32="","",IF(AND(C32&lt;&gt;"",J32="DA"),Pomocni!Y1,IF(AND(C32&lt;&gt;"",J32="NE"),Pomocni!Y2,"")))</f>
        <v/>
      </c>
      <c r="L32" s="88"/>
      <c r="M32" s="92"/>
      <c r="N32" s="88"/>
      <c r="O32" s="88"/>
      <c r="P32" s="367"/>
      <c r="Q32" s="367"/>
      <c r="R32" s="367"/>
      <c r="S32" s="367"/>
      <c r="T32" s="367"/>
      <c r="U32" s="367"/>
    </row>
    <row r="33" spans="1:15" ht="15.75" thickBot="1" x14ac:dyDescent="0.3">
      <c r="B33" s="101" t="s">
        <v>2110</v>
      </c>
      <c r="C33" s="449" t="s">
        <v>1919</v>
      </c>
      <c r="D33" s="449"/>
      <c r="E33" s="449"/>
      <c r="F33" s="449"/>
      <c r="G33" s="449"/>
      <c r="H33" s="449"/>
      <c r="I33" s="449"/>
      <c r="J33" s="74"/>
      <c r="K33" s="102" t="str">
        <f>+IF(J33="","",IF(J33="DA",Pomocni!Y1,IF(J33="NE",Pomocni!Y2)))</f>
        <v/>
      </c>
      <c r="L33" s="88"/>
      <c r="N33" s="88"/>
      <c r="O33" s="88"/>
    </row>
    <row r="34" spans="1:15" x14ac:dyDescent="0.25">
      <c r="B34" s="101" t="s">
        <v>2117</v>
      </c>
      <c r="C34" s="412" t="s">
        <v>2</v>
      </c>
      <c r="D34" s="412"/>
      <c r="E34" s="412"/>
      <c r="F34" s="412"/>
      <c r="G34" s="412"/>
      <c r="H34" s="412"/>
      <c r="I34" s="412"/>
      <c r="J34" s="347" t="str">
        <f>+Pomocni!T15</f>
        <v>-</v>
      </c>
      <c r="K34" s="434" t="str">
        <f>+IF(J34="-","",IF(J34="DA",Pomocni!Y2,IF(J34="NE",Pomocni!Y1)))</f>
        <v/>
      </c>
      <c r="L34" s="104"/>
      <c r="N34" s="88"/>
      <c r="O34" s="88"/>
    </row>
    <row r="35" spans="1:15" ht="30.75" customHeight="1" x14ac:dyDescent="0.25">
      <c r="B35" s="105"/>
      <c r="C35" s="106" t="s">
        <v>2111</v>
      </c>
      <c r="D35" s="459" t="s">
        <v>3231</v>
      </c>
      <c r="E35" s="459"/>
      <c r="F35" s="459"/>
      <c r="G35" s="459"/>
      <c r="H35" s="459"/>
      <c r="I35" s="459"/>
      <c r="J35" s="349"/>
      <c r="K35" s="442"/>
      <c r="L35" s="92"/>
      <c r="N35" s="88"/>
      <c r="O35" s="88"/>
    </row>
    <row r="36" spans="1:15" x14ac:dyDescent="0.25">
      <c r="B36" s="105"/>
      <c r="C36" s="106" t="s">
        <v>2112</v>
      </c>
      <c r="D36" s="454" t="s">
        <v>1961</v>
      </c>
      <c r="E36" s="454"/>
      <c r="F36" s="454"/>
      <c r="G36" s="454"/>
      <c r="H36" s="454"/>
      <c r="I36" s="454"/>
      <c r="J36" s="349"/>
      <c r="K36" s="442"/>
      <c r="L36" s="92"/>
      <c r="N36" s="88"/>
      <c r="O36" s="88"/>
    </row>
    <row r="37" spans="1:15" x14ac:dyDescent="0.25">
      <c r="B37" s="105"/>
      <c r="C37" s="106" t="s">
        <v>2113</v>
      </c>
      <c r="D37" s="454" t="s">
        <v>2197</v>
      </c>
      <c r="E37" s="454"/>
      <c r="F37" s="454"/>
      <c r="G37" s="454"/>
      <c r="H37" s="454"/>
      <c r="I37" s="454"/>
      <c r="J37" s="75"/>
      <c r="K37" s="442"/>
      <c r="N37" s="88"/>
      <c r="O37" s="88"/>
    </row>
    <row r="38" spans="1:15" ht="30.75" customHeight="1" x14ac:dyDescent="0.25">
      <c r="B38" s="105"/>
      <c r="C38" s="106" t="s">
        <v>2114</v>
      </c>
      <c r="D38" s="446" t="s">
        <v>1958</v>
      </c>
      <c r="E38" s="446"/>
      <c r="F38" s="446"/>
      <c r="G38" s="446"/>
      <c r="H38" s="446"/>
      <c r="I38" s="446"/>
      <c r="J38" s="75"/>
      <c r="K38" s="442"/>
      <c r="L38" s="88"/>
      <c r="N38" s="88"/>
      <c r="O38" s="88"/>
    </row>
    <row r="39" spans="1:15" ht="25.5" customHeight="1" x14ac:dyDescent="0.25">
      <c r="B39" s="105"/>
      <c r="C39" s="106" t="s">
        <v>2115</v>
      </c>
      <c r="D39" s="458" t="s">
        <v>3265</v>
      </c>
      <c r="E39" s="458"/>
      <c r="F39" s="458"/>
      <c r="G39" s="458"/>
      <c r="H39" s="458"/>
      <c r="I39" s="458"/>
      <c r="J39" s="75"/>
      <c r="K39" s="442"/>
      <c r="L39" s="88"/>
      <c r="M39" s="92"/>
      <c r="N39" s="88"/>
      <c r="O39" s="88"/>
    </row>
    <row r="40" spans="1:15" ht="25.5" customHeight="1" x14ac:dyDescent="0.25">
      <c r="B40" s="105"/>
      <c r="C40" s="106" t="s">
        <v>2116</v>
      </c>
      <c r="D40" s="458" t="s">
        <v>1959</v>
      </c>
      <c r="E40" s="458"/>
      <c r="F40" s="458"/>
      <c r="G40" s="458"/>
      <c r="H40" s="458"/>
      <c r="I40" s="458"/>
      <c r="J40" s="75"/>
      <c r="K40" s="442"/>
      <c r="L40" s="88"/>
      <c r="N40" s="88"/>
      <c r="O40" s="88"/>
    </row>
    <row r="41" spans="1:15" ht="30.75" customHeight="1" thickBot="1" x14ac:dyDescent="0.3">
      <c r="A41" s="90"/>
      <c r="B41" s="105"/>
      <c r="C41" s="106" t="s">
        <v>3270</v>
      </c>
      <c r="D41" s="446" t="s">
        <v>3271</v>
      </c>
      <c r="E41" s="446"/>
      <c r="F41" s="446"/>
      <c r="G41" s="446"/>
      <c r="H41" s="446"/>
      <c r="I41" s="446"/>
      <c r="J41" s="75"/>
      <c r="K41" s="435"/>
      <c r="L41" s="88"/>
      <c r="N41" s="88"/>
      <c r="O41" s="88"/>
    </row>
    <row r="42" spans="1:15" ht="22.5" customHeight="1" thickBot="1" x14ac:dyDescent="0.3">
      <c r="B42" s="107" t="s">
        <v>2119</v>
      </c>
      <c r="C42" s="459" t="s">
        <v>1971</v>
      </c>
      <c r="D42" s="459"/>
      <c r="E42" s="459"/>
      <c r="F42" s="459"/>
      <c r="G42" s="459"/>
      <c r="H42" s="459"/>
      <c r="I42" s="459"/>
      <c r="J42" s="75"/>
      <c r="K42" s="108" t="str">
        <f>+IF(J42="","",IF(J42="DA",Pomocni!Y2,IF(J42="NE",Pomocni!Y1)))</f>
        <v/>
      </c>
      <c r="L42" s="88"/>
      <c r="N42" s="88"/>
      <c r="O42" s="88"/>
    </row>
    <row r="43" spans="1:15" ht="46.5" customHeight="1" x14ac:dyDescent="0.25">
      <c r="B43" s="107" t="s">
        <v>2120</v>
      </c>
      <c r="C43" s="433" t="s">
        <v>2118</v>
      </c>
      <c r="D43" s="433"/>
      <c r="E43" s="433"/>
      <c r="F43" s="433"/>
      <c r="G43" s="433"/>
      <c r="H43" s="433"/>
      <c r="I43" s="433"/>
      <c r="J43" s="348" t="str">
        <f>+IF(OR(AND(J44=Pomocni!AG2,J45=Pomocni!AG2,J46=Pomocni!AG2),AND(J44=Pomocni!X7,J45=Pomocni!AG4,J46=Pomocni!AG4),AND(J44=Pomocni!AG2,J45=Pomocni!AG3,J46=Pomocni!AG4)),"NE",IF(COUNTBLANK(J44:J46)=3,"","DA"))</f>
        <v/>
      </c>
      <c r="K43" s="434" t="str">
        <f>+IF(J43="","",IF(J43="DA",Pomocni!Y2,IF(J43="NE",Pomocni!Y1)))</f>
        <v/>
      </c>
      <c r="L43" s="88"/>
      <c r="M43" s="92"/>
      <c r="N43" s="88"/>
      <c r="O43" s="88"/>
    </row>
    <row r="44" spans="1:15" ht="15" customHeight="1" x14ac:dyDescent="0.25">
      <c r="B44" s="107"/>
      <c r="C44" s="106" t="s">
        <v>2111</v>
      </c>
      <c r="D44" s="433" t="s">
        <v>2203</v>
      </c>
      <c r="E44" s="433"/>
      <c r="F44" s="433"/>
      <c r="G44" s="433"/>
      <c r="H44" s="433"/>
      <c r="I44" s="433"/>
      <c r="J44" s="75"/>
      <c r="K44" s="442"/>
      <c r="L44" s="88"/>
      <c r="N44" s="88"/>
      <c r="O44" s="88"/>
    </row>
    <row r="45" spans="1:15" ht="15" customHeight="1" x14ac:dyDescent="0.25">
      <c r="B45" s="107"/>
      <c r="C45" s="106" t="s">
        <v>2112</v>
      </c>
      <c r="D45" s="433" t="s">
        <v>2204</v>
      </c>
      <c r="E45" s="433"/>
      <c r="F45" s="433"/>
      <c r="G45" s="433"/>
      <c r="H45" s="433"/>
      <c r="I45" s="433"/>
      <c r="J45" s="75"/>
      <c r="K45" s="442"/>
      <c r="L45" s="88"/>
      <c r="N45" s="88"/>
      <c r="O45" s="88"/>
    </row>
    <row r="46" spans="1:15" ht="15.75" customHeight="1" thickBot="1" x14ac:dyDescent="0.3">
      <c r="B46" s="107"/>
      <c r="C46" s="106" t="s">
        <v>2113</v>
      </c>
      <c r="D46" s="433" t="s">
        <v>2205</v>
      </c>
      <c r="E46" s="433"/>
      <c r="F46" s="433"/>
      <c r="G46" s="433"/>
      <c r="H46" s="433"/>
      <c r="I46" s="433"/>
      <c r="J46" s="75"/>
      <c r="K46" s="435"/>
      <c r="L46" s="88"/>
      <c r="N46" s="88"/>
      <c r="O46" s="88"/>
    </row>
    <row r="47" spans="1:15" ht="48" customHeight="1" thickBot="1" x14ac:dyDescent="0.3">
      <c r="B47" s="107" t="s">
        <v>2121</v>
      </c>
      <c r="C47" s="446" t="s">
        <v>1972</v>
      </c>
      <c r="D47" s="446"/>
      <c r="E47" s="446"/>
      <c r="F47" s="446"/>
      <c r="G47" s="446"/>
      <c r="H47" s="446"/>
      <c r="I47" s="446"/>
      <c r="J47" s="75"/>
      <c r="K47" s="108" t="str">
        <f>+IF(J47="","",IF(J47="DA",Pomocni!Y2,IF(J47="NE",Pomocni!Y1)))</f>
        <v/>
      </c>
      <c r="L47" s="88"/>
      <c r="N47" s="88"/>
      <c r="O47" s="88"/>
    </row>
    <row r="48" spans="1:15" ht="18.75" customHeight="1" thickBot="1" x14ac:dyDescent="0.3">
      <c r="B48" s="107" t="s">
        <v>2122</v>
      </c>
      <c r="C48" s="446" t="s">
        <v>1973</v>
      </c>
      <c r="D48" s="446"/>
      <c r="E48" s="446"/>
      <c r="F48" s="446"/>
      <c r="G48" s="446"/>
      <c r="H48" s="446"/>
      <c r="I48" s="446"/>
      <c r="J48" s="75"/>
      <c r="K48" s="108" t="str">
        <f>+IF(J48="","",IF(J48="DA",Pomocni!Y2,IF(J48="NE",Pomocni!Y1)))</f>
        <v/>
      </c>
      <c r="L48" s="88"/>
      <c r="N48" s="88"/>
      <c r="O48" s="88"/>
    </row>
    <row r="49" spans="1:141" ht="36.75" customHeight="1" thickBot="1" x14ac:dyDescent="0.3">
      <c r="B49" s="107" t="s">
        <v>2123</v>
      </c>
      <c r="C49" s="446" t="s">
        <v>2198</v>
      </c>
      <c r="D49" s="446"/>
      <c r="E49" s="446"/>
      <c r="F49" s="446"/>
      <c r="G49" s="446"/>
      <c r="H49" s="446"/>
      <c r="I49" s="446"/>
      <c r="J49" s="75"/>
      <c r="K49" s="108" t="str">
        <f>+IF(J49="","",IF(J49="DA",Pomocni!Y2,IF(J49="NE",Pomocni!Y1)))</f>
        <v/>
      </c>
      <c r="L49" s="88"/>
      <c r="N49" s="88"/>
      <c r="O49" s="88"/>
    </row>
    <row r="50" spans="1:141" ht="63.75" customHeight="1" thickBot="1" x14ac:dyDescent="0.3">
      <c r="B50" s="107" t="s">
        <v>2124</v>
      </c>
      <c r="C50" s="446" t="s">
        <v>1974</v>
      </c>
      <c r="D50" s="446"/>
      <c r="E50" s="446"/>
      <c r="F50" s="446"/>
      <c r="G50" s="446"/>
      <c r="H50" s="446"/>
      <c r="I50" s="446"/>
      <c r="J50" s="75"/>
      <c r="K50" s="108" t="str">
        <f>+IF(J50="","",IF(J50="DA",Pomocni!Y2,IF(J50="NE",Pomocni!Y1)))</f>
        <v/>
      </c>
      <c r="L50" s="92"/>
      <c r="N50" s="88"/>
      <c r="O50" s="88"/>
    </row>
    <row r="51" spans="1:141" s="110" customFormat="1" ht="36.75" customHeight="1" thickBot="1" x14ac:dyDescent="0.3">
      <c r="A51" s="109"/>
      <c r="B51" s="107" t="s">
        <v>2125</v>
      </c>
      <c r="C51" s="452" t="s">
        <v>3226</v>
      </c>
      <c r="D51" s="453"/>
      <c r="E51" s="453"/>
      <c r="F51" s="453"/>
      <c r="G51" s="453"/>
      <c r="H51" s="453"/>
      <c r="I51" s="453"/>
      <c r="J51" s="75"/>
      <c r="K51" s="108" t="str">
        <f>+IF(J51="","",IF(J51="DA",Pomocni!Y2,IF(J51="NE",Pomocni!Y1)))</f>
        <v/>
      </c>
      <c r="L51" s="92"/>
      <c r="M51" s="109"/>
      <c r="N51" s="109"/>
      <c r="O51" s="109"/>
      <c r="P51" s="315"/>
      <c r="Q51" s="315"/>
      <c r="R51" s="315"/>
      <c r="S51" s="315"/>
      <c r="T51" s="315"/>
      <c r="U51" s="315"/>
      <c r="V51" s="315"/>
      <c r="W51" s="315"/>
      <c r="X51" s="315"/>
      <c r="Y51" s="315"/>
      <c r="Z51" s="315"/>
      <c r="AA51" s="315"/>
      <c r="AB51" s="315"/>
      <c r="AC51" s="315"/>
      <c r="AD51" s="315"/>
      <c r="AE51" s="315"/>
      <c r="AF51" s="315"/>
      <c r="AG51" s="315"/>
      <c r="AH51" s="315"/>
      <c r="AI51" s="315"/>
      <c r="AJ51" s="315"/>
      <c r="AK51" s="315"/>
      <c r="AL51" s="315"/>
      <c r="AM51" s="315"/>
      <c r="AN51" s="315"/>
      <c r="AO51" s="315"/>
      <c r="AP51" s="315"/>
      <c r="AQ51" s="315"/>
      <c r="AR51" s="315"/>
      <c r="AS51" s="315"/>
      <c r="AT51" s="315"/>
      <c r="AU51" s="315"/>
      <c r="AV51" s="315"/>
      <c r="AW51" s="315"/>
      <c r="AX51" s="315"/>
      <c r="AY51" s="315"/>
      <c r="AZ51" s="315"/>
      <c r="BA51" s="315"/>
      <c r="BB51" s="315"/>
      <c r="BC51" s="315"/>
      <c r="BD51" s="315"/>
      <c r="BE51" s="315"/>
      <c r="BF51" s="315"/>
      <c r="BG51" s="315"/>
      <c r="BH51" s="315"/>
      <c r="BI51" s="315"/>
      <c r="BJ51" s="315"/>
      <c r="BK51" s="315"/>
      <c r="BL51" s="315"/>
      <c r="BM51" s="315"/>
      <c r="BN51" s="315"/>
      <c r="BO51" s="315"/>
      <c r="BP51" s="315"/>
      <c r="BQ51" s="315"/>
      <c r="BR51" s="315"/>
      <c r="BS51" s="315"/>
      <c r="BT51" s="315"/>
      <c r="BU51" s="315"/>
      <c r="BV51" s="315"/>
      <c r="BW51" s="315"/>
      <c r="BX51" s="315"/>
      <c r="BY51" s="315"/>
      <c r="BZ51" s="315"/>
      <c r="CA51" s="315"/>
      <c r="CB51" s="315"/>
      <c r="CC51" s="315"/>
      <c r="CD51" s="315"/>
      <c r="CE51" s="315"/>
      <c r="CF51" s="315"/>
      <c r="CG51" s="315"/>
      <c r="CH51" s="315"/>
      <c r="CI51" s="315"/>
      <c r="CJ51" s="315"/>
      <c r="CK51" s="315"/>
      <c r="CL51" s="315"/>
      <c r="CM51" s="315"/>
      <c r="CN51" s="315"/>
      <c r="CO51" s="315"/>
      <c r="CP51" s="315"/>
      <c r="CQ51" s="315"/>
      <c r="CR51" s="315"/>
      <c r="CS51" s="315"/>
      <c r="CT51" s="315"/>
      <c r="CU51" s="315"/>
      <c r="CV51" s="315"/>
      <c r="CW51" s="315"/>
      <c r="CX51" s="315"/>
      <c r="CY51" s="315"/>
      <c r="CZ51" s="315"/>
      <c r="DA51" s="315"/>
      <c r="DB51" s="315"/>
      <c r="DC51" s="315"/>
      <c r="DD51" s="315"/>
      <c r="DE51" s="315"/>
      <c r="DF51" s="315"/>
      <c r="DG51" s="315"/>
      <c r="DH51" s="315"/>
      <c r="DI51" s="315"/>
      <c r="DJ51" s="315"/>
      <c r="DK51" s="315"/>
      <c r="DL51" s="315"/>
      <c r="DM51" s="315"/>
      <c r="DN51" s="315"/>
      <c r="DO51" s="315"/>
      <c r="DP51" s="315"/>
      <c r="DQ51" s="315"/>
      <c r="DR51" s="315"/>
      <c r="DS51" s="315"/>
      <c r="DT51" s="315"/>
      <c r="DU51" s="315"/>
      <c r="DV51" s="315"/>
      <c r="DW51" s="315"/>
      <c r="DX51" s="315"/>
      <c r="DY51" s="315"/>
      <c r="DZ51" s="315"/>
      <c r="EA51" s="315"/>
      <c r="EB51" s="315"/>
      <c r="EC51" s="315"/>
      <c r="ED51" s="315"/>
      <c r="EE51" s="315"/>
      <c r="EF51" s="315"/>
      <c r="EG51" s="315"/>
      <c r="EH51" s="315"/>
      <c r="EI51" s="315"/>
      <c r="EJ51" s="315"/>
      <c r="EK51" s="315"/>
    </row>
    <row r="52" spans="1:141" s="110" customFormat="1" ht="61.5" customHeight="1" thickBot="1" x14ac:dyDescent="0.3">
      <c r="A52" s="109"/>
      <c r="B52" s="107" t="s">
        <v>2126</v>
      </c>
      <c r="C52" s="447" t="s">
        <v>2230</v>
      </c>
      <c r="D52" s="447"/>
      <c r="E52" s="447"/>
      <c r="F52" s="447"/>
      <c r="G52" s="447"/>
      <c r="H52" s="447"/>
      <c r="I52" s="447"/>
      <c r="J52" s="75"/>
      <c r="K52" s="108" t="str">
        <f>+IF(J52="","",IF(J52="DA",Pomocni!Y2,IF(J52="NE",Pomocni!Y1)))</f>
        <v/>
      </c>
      <c r="L52" s="92"/>
      <c r="M52" s="109"/>
      <c r="N52" s="109"/>
      <c r="O52" s="109"/>
      <c r="P52" s="315"/>
      <c r="Q52" s="315"/>
      <c r="R52" s="315"/>
      <c r="S52" s="315"/>
      <c r="T52" s="315"/>
      <c r="U52" s="315"/>
      <c r="V52" s="315"/>
      <c r="W52" s="315"/>
      <c r="X52" s="315"/>
      <c r="Y52" s="315"/>
      <c r="Z52" s="315"/>
      <c r="AA52" s="315"/>
      <c r="AB52" s="315"/>
      <c r="AC52" s="315"/>
      <c r="AD52" s="315"/>
      <c r="AE52" s="315"/>
      <c r="AF52" s="315"/>
      <c r="AG52" s="315"/>
      <c r="AH52" s="315"/>
      <c r="AI52" s="315"/>
      <c r="AJ52" s="315"/>
      <c r="AK52" s="315"/>
      <c r="AL52" s="315"/>
      <c r="AM52" s="315"/>
      <c r="AN52" s="315"/>
      <c r="AO52" s="315"/>
      <c r="AP52" s="315"/>
      <c r="AQ52" s="315"/>
      <c r="AR52" s="315"/>
      <c r="AS52" s="315"/>
      <c r="AT52" s="315"/>
      <c r="AU52" s="315"/>
      <c r="AV52" s="315"/>
      <c r="AW52" s="315"/>
      <c r="AX52" s="315"/>
      <c r="AY52" s="315"/>
      <c r="AZ52" s="315"/>
      <c r="BA52" s="315"/>
      <c r="BB52" s="315"/>
      <c r="BC52" s="315"/>
      <c r="BD52" s="315"/>
      <c r="BE52" s="315"/>
      <c r="BF52" s="315"/>
      <c r="BG52" s="315"/>
      <c r="BH52" s="315"/>
      <c r="BI52" s="315"/>
      <c r="BJ52" s="315"/>
      <c r="BK52" s="315"/>
      <c r="BL52" s="315"/>
      <c r="BM52" s="315"/>
      <c r="BN52" s="315"/>
      <c r="BO52" s="315"/>
      <c r="BP52" s="315"/>
      <c r="BQ52" s="315"/>
      <c r="BR52" s="315"/>
      <c r="BS52" s="315"/>
      <c r="BT52" s="315"/>
      <c r="BU52" s="315"/>
      <c r="BV52" s="315"/>
      <c r="BW52" s="315"/>
      <c r="BX52" s="315"/>
      <c r="BY52" s="315"/>
      <c r="BZ52" s="315"/>
      <c r="CA52" s="315"/>
      <c r="CB52" s="315"/>
      <c r="CC52" s="315"/>
      <c r="CD52" s="315"/>
      <c r="CE52" s="315"/>
      <c r="CF52" s="315"/>
      <c r="CG52" s="315"/>
      <c r="CH52" s="315"/>
      <c r="CI52" s="315"/>
      <c r="CJ52" s="315"/>
      <c r="CK52" s="315"/>
      <c r="CL52" s="315"/>
      <c r="CM52" s="315"/>
      <c r="CN52" s="315"/>
      <c r="CO52" s="315"/>
      <c r="CP52" s="315"/>
      <c r="CQ52" s="315"/>
      <c r="CR52" s="315"/>
      <c r="CS52" s="315"/>
      <c r="CT52" s="315"/>
      <c r="CU52" s="315"/>
      <c r="CV52" s="315"/>
      <c r="CW52" s="315"/>
      <c r="CX52" s="315"/>
      <c r="CY52" s="315"/>
      <c r="CZ52" s="315"/>
      <c r="DA52" s="315"/>
      <c r="DB52" s="315"/>
      <c r="DC52" s="315"/>
      <c r="DD52" s="315"/>
      <c r="DE52" s="315"/>
      <c r="DF52" s="315"/>
      <c r="DG52" s="315"/>
      <c r="DH52" s="315"/>
      <c r="DI52" s="315"/>
      <c r="DJ52" s="315"/>
      <c r="DK52" s="315"/>
      <c r="DL52" s="315"/>
      <c r="DM52" s="315"/>
      <c r="DN52" s="315"/>
      <c r="DO52" s="315"/>
      <c r="DP52" s="315"/>
      <c r="DQ52" s="315"/>
      <c r="DR52" s="315"/>
      <c r="DS52" s="315"/>
      <c r="DT52" s="315"/>
      <c r="DU52" s="315"/>
      <c r="DV52" s="315"/>
      <c r="DW52" s="315"/>
      <c r="DX52" s="315"/>
      <c r="DY52" s="315"/>
      <c r="DZ52" s="315"/>
      <c r="EA52" s="315"/>
      <c r="EB52" s="315"/>
      <c r="EC52" s="315"/>
      <c r="ED52" s="315"/>
      <c r="EE52" s="315"/>
      <c r="EF52" s="315"/>
      <c r="EG52" s="315"/>
      <c r="EH52" s="315"/>
      <c r="EI52" s="315"/>
      <c r="EJ52" s="315"/>
      <c r="EK52" s="315"/>
    </row>
    <row r="53" spans="1:141" s="110" customFormat="1" ht="45.75" customHeight="1" thickBot="1" x14ac:dyDescent="0.3">
      <c r="A53" s="109"/>
      <c r="B53" s="111" t="s">
        <v>2127</v>
      </c>
      <c r="C53" s="451" t="s">
        <v>2231</v>
      </c>
      <c r="D53" s="451"/>
      <c r="E53" s="451"/>
      <c r="F53" s="451"/>
      <c r="G53" s="451"/>
      <c r="H53" s="451"/>
      <c r="I53" s="451"/>
      <c r="J53" s="76"/>
      <c r="K53" s="108" t="str">
        <f>+IF(J53="","",IF(J53="DA",Pomocni!Y2,IF(J53="NE",Pomocni!Y1)))</f>
        <v/>
      </c>
      <c r="L53" s="92"/>
      <c r="M53" s="109"/>
      <c r="N53" s="109"/>
      <c r="O53" s="109"/>
      <c r="P53" s="315"/>
      <c r="Q53" s="315"/>
      <c r="R53" s="315"/>
      <c r="S53" s="315"/>
      <c r="T53" s="315"/>
      <c r="U53" s="315"/>
      <c r="V53" s="315"/>
      <c r="W53" s="315"/>
      <c r="X53" s="315"/>
      <c r="Y53" s="315"/>
      <c r="Z53" s="315"/>
      <c r="AA53" s="315"/>
      <c r="AB53" s="315"/>
      <c r="AC53" s="315"/>
      <c r="AD53" s="315"/>
      <c r="AE53" s="315"/>
      <c r="AF53" s="315"/>
      <c r="AG53" s="315"/>
      <c r="AH53" s="315"/>
      <c r="AI53" s="315"/>
      <c r="AJ53" s="315"/>
      <c r="AK53" s="315"/>
      <c r="AL53" s="315"/>
      <c r="AM53" s="315"/>
      <c r="AN53" s="315"/>
      <c r="AO53" s="315"/>
      <c r="AP53" s="315"/>
      <c r="AQ53" s="315"/>
      <c r="AR53" s="315"/>
      <c r="AS53" s="315"/>
      <c r="AT53" s="315"/>
      <c r="AU53" s="315"/>
      <c r="AV53" s="315"/>
      <c r="AW53" s="315"/>
      <c r="AX53" s="315"/>
      <c r="AY53" s="315"/>
      <c r="AZ53" s="315"/>
      <c r="BA53" s="315"/>
      <c r="BB53" s="315"/>
      <c r="BC53" s="315"/>
      <c r="BD53" s="315"/>
      <c r="BE53" s="315"/>
      <c r="BF53" s="315"/>
      <c r="BG53" s="315"/>
      <c r="BH53" s="315"/>
      <c r="BI53" s="315"/>
      <c r="BJ53" s="315"/>
      <c r="BK53" s="315"/>
      <c r="BL53" s="315"/>
      <c r="BM53" s="315"/>
      <c r="BN53" s="315"/>
      <c r="BO53" s="315"/>
      <c r="BP53" s="315"/>
      <c r="BQ53" s="315"/>
      <c r="BR53" s="315"/>
      <c r="BS53" s="315"/>
      <c r="BT53" s="315"/>
      <c r="BU53" s="315"/>
      <c r="BV53" s="315"/>
      <c r="BW53" s="315"/>
      <c r="BX53" s="315"/>
      <c r="BY53" s="315"/>
      <c r="BZ53" s="315"/>
      <c r="CA53" s="315"/>
      <c r="CB53" s="315"/>
      <c r="CC53" s="315"/>
      <c r="CD53" s="315"/>
      <c r="CE53" s="315"/>
      <c r="CF53" s="315"/>
      <c r="CG53" s="315"/>
      <c r="CH53" s="315"/>
      <c r="CI53" s="315"/>
      <c r="CJ53" s="315"/>
      <c r="CK53" s="315"/>
      <c r="CL53" s="315"/>
      <c r="CM53" s="315"/>
      <c r="CN53" s="315"/>
      <c r="CO53" s="315"/>
      <c r="CP53" s="315"/>
      <c r="CQ53" s="315"/>
      <c r="CR53" s="315"/>
      <c r="CS53" s="315"/>
      <c r="CT53" s="315"/>
      <c r="CU53" s="315"/>
      <c r="CV53" s="315"/>
      <c r="CW53" s="315"/>
      <c r="CX53" s="315"/>
      <c r="CY53" s="315"/>
      <c r="CZ53" s="315"/>
      <c r="DA53" s="315"/>
      <c r="DB53" s="315"/>
      <c r="DC53" s="315"/>
      <c r="DD53" s="315"/>
      <c r="DE53" s="315"/>
      <c r="DF53" s="315"/>
      <c r="DG53" s="315"/>
      <c r="DH53" s="315"/>
      <c r="DI53" s="315"/>
      <c r="DJ53" s="315"/>
      <c r="DK53" s="315"/>
      <c r="DL53" s="315"/>
      <c r="DM53" s="315"/>
      <c r="DN53" s="315"/>
      <c r="DO53" s="315"/>
      <c r="DP53" s="315"/>
      <c r="DQ53" s="315"/>
      <c r="DR53" s="315"/>
      <c r="DS53" s="315"/>
      <c r="DT53" s="315"/>
      <c r="DU53" s="315"/>
      <c r="DV53" s="315"/>
      <c r="DW53" s="315"/>
      <c r="DX53" s="315"/>
      <c r="DY53" s="315"/>
      <c r="DZ53" s="315"/>
      <c r="EA53" s="315"/>
      <c r="EB53" s="315"/>
      <c r="EC53" s="315"/>
      <c r="ED53" s="315"/>
      <c r="EE53" s="315"/>
      <c r="EF53" s="315"/>
      <c r="EG53" s="315"/>
      <c r="EH53" s="315"/>
      <c r="EI53" s="315"/>
      <c r="EJ53" s="315"/>
      <c r="EK53" s="315"/>
    </row>
    <row r="54" spans="1:141" x14ac:dyDescent="0.25">
      <c r="F54" s="88"/>
      <c r="G54" s="88"/>
      <c r="H54" s="88"/>
      <c r="I54" s="88"/>
      <c r="J54" s="88"/>
      <c r="K54" s="88"/>
      <c r="L54" s="88"/>
      <c r="N54" s="88"/>
      <c r="O54" s="88"/>
    </row>
    <row r="55" spans="1:141" ht="46.5" customHeight="1" thickBot="1" x14ac:dyDescent="0.3">
      <c r="B55" s="443" t="s">
        <v>3229</v>
      </c>
      <c r="C55" s="443"/>
      <c r="D55" s="443"/>
      <c r="E55" s="443"/>
      <c r="F55" s="443"/>
      <c r="G55" s="443"/>
      <c r="H55" s="443"/>
      <c r="I55" s="443"/>
      <c r="J55" s="443"/>
      <c r="K55" s="99" t="s">
        <v>2229</v>
      </c>
      <c r="L55" s="93"/>
      <c r="M55" s="92"/>
      <c r="N55" s="88"/>
      <c r="O55" s="88"/>
    </row>
    <row r="56" spans="1:141" ht="31.5" customHeight="1" x14ac:dyDescent="0.25">
      <c r="B56" s="365" t="s">
        <v>2105</v>
      </c>
      <c r="C56" s="455" t="s">
        <v>3221</v>
      </c>
      <c r="D56" s="455"/>
      <c r="E56" s="455"/>
      <c r="F56" s="455"/>
      <c r="G56" s="455"/>
      <c r="H56" s="456"/>
      <c r="I56" s="456"/>
      <c r="J56" s="456"/>
      <c r="K56" s="457"/>
      <c r="L56" s="88"/>
      <c r="N56" s="88"/>
      <c r="O56" s="88"/>
    </row>
    <row r="57" spans="1:141" ht="15.75" thickBot="1" x14ac:dyDescent="0.3">
      <c r="B57" s="399" t="s">
        <v>2106</v>
      </c>
      <c r="C57" s="464" t="s">
        <v>3454</v>
      </c>
      <c r="D57" s="464"/>
      <c r="E57" s="464"/>
      <c r="F57" s="464"/>
      <c r="G57" s="464"/>
      <c r="H57" s="466"/>
      <c r="I57" s="466"/>
      <c r="J57" s="466"/>
      <c r="K57" s="467"/>
      <c r="L57" s="88"/>
      <c r="N57" s="88"/>
      <c r="O57" s="88"/>
    </row>
    <row r="58" spans="1:141" x14ac:dyDescent="0.25">
      <c r="B58" s="107" t="s">
        <v>2107</v>
      </c>
      <c r="C58" s="431" t="s">
        <v>4</v>
      </c>
      <c r="D58" s="431"/>
      <c r="E58" s="431"/>
      <c r="F58" s="431"/>
      <c r="G58" s="431"/>
      <c r="H58" s="431"/>
      <c r="I58" s="431"/>
      <c r="J58" s="403"/>
      <c r="K58" s="434" t="str">
        <f>Pomocni!D5</f>
        <v/>
      </c>
      <c r="L58" s="88"/>
      <c r="N58" s="88"/>
      <c r="O58" s="88"/>
      <c r="P58" s="475" t="str">
        <f>IF(J58="","",Pomocni!G5)</f>
        <v/>
      </c>
      <c r="Q58" s="475"/>
      <c r="R58" s="475"/>
      <c r="S58" s="475"/>
      <c r="T58" s="475"/>
      <c r="U58" s="475"/>
    </row>
    <row r="59" spans="1:141" ht="108.75" customHeight="1" thickBot="1" x14ac:dyDescent="0.3">
      <c r="B59" s="107" t="s">
        <v>2108</v>
      </c>
      <c r="C59" s="450" t="s">
        <v>1908</v>
      </c>
      <c r="D59" s="450"/>
      <c r="E59" s="450"/>
      <c r="F59" s="450"/>
      <c r="G59" s="450"/>
      <c r="H59" s="450"/>
      <c r="I59" s="450"/>
      <c r="J59" s="385" t="e">
        <f>Pomocni!C5</f>
        <v>#N/A</v>
      </c>
      <c r="K59" s="435"/>
      <c r="L59" s="92"/>
      <c r="M59" s="92"/>
      <c r="N59" s="92"/>
      <c r="O59" s="92"/>
      <c r="P59" s="475"/>
      <c r="Q59" s="475"/>
      <c r="R59" s="475"/>
      <c r="S59" s="475"/>
      <c r="T59" s="475"/>
      <c r="U59" s="475"/>
    </row>
    <row r="60" spans="1:141" ht="35.25" customHeight="1" thickBot="1" x14ac:dyDescent="0.3">
      <c r="B60" s="366"/>
      <c r="C60" s="405" t="str">
        <f>IF(ISBLANK(J58),"",Pomocni!H5)</f>
        <v/>
      </c>
      <c r="D60" s="405"/>
      <c r="E60" s="405"/>
      <c r="F60" s="405"/>
      <c r="G60" s="405"/>
      <c r="H60" s="405"/>
      <c r="I60" s="405"/>
      <c r="J60" s="398"/>
      <c r="K60" s="108" t="str">
        <f>+IF(J60="","",IF(AND(C60&lt;&gt;"",J60="DA"),Pomocni!Y1,IF(AND(C60&lt;&gt;"",J60="NE"),Pomocni!Y2,"")))</f>
        <v/>
      </c>
      <c r="L60" s="92"/>
      <c r="M60" s="92"/>
      <c r="N60" s="92"/>
      <c r="O60" s="92"/>
      <c r="P60" s="368"/>
      <c r="Q60" s="368"/>
      <c r="R60" s="368"/>
      <c r="S60" s="368"/>
      <c r="T60" s="368"/>
      <c r="U60" s="368"/>
    </row>
    <row r="61" spans="1:141" x14ac:dyDescent="0.25">
      <c r="B61" s="107" t="s">
        <v>2109</v>
      </c>
      <c r="C61" s="464" t="s">
        <v>3455</v>
      </c>
      <c r="D61" s="464"/>
      <c r="E61" s="464"/>
      <c r="F61" s="464"/>
      <c r="G61" s="464"/>
      <c r="H61" s="464"/>
      <c r="I61" s="464"/>
      <c r="J61" s="77"/>
      <c r="K61" s="434" t="str">
        <f>+IF(J61="","",Pomocni!Y1)</f>
        <v/>
      </c>
      <c r="L61" s="88"/>
      <c r="N61" s="88"/>
      <c r="O61" s="88"/>
    </row>
    <row r="62" spans="1:141" ht="15.75" thickBot="1" x14ac:dyDescent="0.3">
      <c r="B62" s="107" t="s">
        <v>2110</v>
      </c>
      <c r="C62" s="464" t="s">
        <v>3456</v>
      </c>
      <c r="D62" s="464"/>
      <c r="E62" s="464"/>
      <c r="F62" s="464"/>
      <c r="G62" s="464"/>
      <c r="H62" s="464"/>
      <c r="I62" s="464"/>
      <c r="J62" s="346" t="e">
        <f>+Pomocni!U45</f>
        <v>#N/A</v>
      </c>
      <c r="K62" s="435"/>
      <c r="L62" s="88"/>
      <c r="N62" s="88"/>
      <c r="O62" s="88"/>
    </row>
    <row r="63" spans="1:141" ht="15.75" thickBot="1" x14ac:dyDescent="0.3">
      <c r="B63" s="107" t="s">
        <v>2117</v>
      </c>
      <c r="C63" s="454" t="s">
        <v>1975</v>
      </c>
      <c r="D63" s="454"/>
      <c r="E63" s="454"/>
      <c r="F63" s="454"/>
      <c r="G63" s="454"/>
      <c r="H63" s="454"/>
      <c r="I63" s="454"/>
      <c r="J63" s="78"/>
      <c r="K63" s="108" t="str">
        <f>+IF(J63="","",IF(J63="Republika Hrvatska",Pomocni!Y1,IF(J63="Izvan Republike Hrvatske",Pomocni!Y2)))</f>
        <v/>
      </c>
      <c r="L63" s="88"/>
      <c r="N63" s="88"/>
      <c r="O63" s="88"/>
    </row>
    <row r="64" spans="1:141" x14ac:dyDescent="0.25">
      <c r="B64" s="444" t="s">
        <v>2119</v>
      </c>
      <c r="C64" s="445" t="s">
        <v>2002</v>
      </c>
      <c r="D64" s="445"/>
      <c r="E64" s="445"/>
      <c r="F64" s="445"/>
      <c r="G64" s="445"/>
      <c r="H64" s="445"/>
      <c r="I64" s="445"/>
      <c r="J64" s="445"/>
      <c r="K64" s="112"/>
      <c r="L64" s="88"/>
      <c r="N64" s="88"/>
      <c r="O64" s="88"/>
    </row>
    <row r="65" spans="2:15" ht="58.5" customHeight="1" x14ac:dyDescent="0.25">
      <c r="B65" s="444"/>
      <c r="C65" s="460"/>
      <c r="D65" s="461"/>
      <c r="E65" s="461"/>
      <c r="F65" s="461"/>
      <c r="G65" s="461"/>
      <c r="H65" s="461"/>
      <c r="I65" s="461"/>
      <c r="J65" s="462"/>
      <c r="K65" s="112"/>
      <c r="L65" s="88"/>
      <c r="M65" s="92"/>
      <c r="N65" s="88"/>
      <c r="O65" s="88"/>
    </row>
    <row r="66" spans="2:15" ht="7.5" customHeight="1" thickBot="1" x14ac:dyDescent="0.3">
      <c r="B66" s="107"/>
      <c r="C66" s="113"/>
      <c r="D66" s="113"/>
      <c r="E66" s="113"/>
      <c r="F66" s="113"/>
      <c r="G66" s="113"/>
      <c r="H66" s="113"/>
      <c r="I66" s="113"/>
      <c r="J66" s="113"/>
      <c r="K66" s="112"/>
      <c r="L66" s="88"/>
      <c r="N66" s="88"/>
      <c r="O66" s="88"/>
    </row>
    <row r="67" spans="2:15" ht="15.75" thickBot="1" x14ac:dyDescent="0.3">
      <c r="B67" s="107" t="s">
        <v>2120</v>
      </c>
      <c r="C67" s="454" t="s">
        <v>2020</v>
      </c>
      <c r="D67" s="454"/>
      <c r="E67" s="454"/>
      <c r="F67" s="454"/>
      <c r="G67" s="454"/>
      <c r="H67" s="454"/>
      <c r="I67" s="454"/>
      <c r="J67" s="79"/>
      <c r="K67" s="108" t="str">
        <f>+IF(J67="","",IF(J67="DA",Pomocni!Y2,IF(J67="NE",Pomocni!Y1)))</f>
        <v/>
      </c>
      <c r="L67" s="88"/>
      <c r="N67" s="88"/>
      <c r="O67" s="88"/>
    </row>
    <row r="68" spans="2:15" ht="15.75" thickBot="1" x14ac:dyDescent="0.3">
      <c r="B68" s="356" t="s">
        <v>2121</v>
      </c>
      <c r="C68" s="454" t="s">
        <v>2019</v>
      </c>
      <c r="D68" s="454"/>
      <c r="E68" s="454"/>
      <c r="F68" s="454"/>
      <c r="G68" s="454"/>
      <c r="H68" s="454"/>
      <c r="I68" s="454"/>
      <c r="J68" s="79"/>
      <c r="K68" s="108" t="str">
        <f>+IF(J68="","",IF(J68="DA",Pomocni!Y1,IF(J68="NE",Pomocni!Y2)))</f>
        <v/>
      </c>
      <c r="L68" s="88"/>
      <c r="M68" s="114"/>
      <c r="N68" s="88"/>
      <c r="O68" s="88"/>
    </row>
    <row r="69" spans="2:15" ht="15.75" thickBot="1" x14ac:dyDescent="0.3">
      <c r="B69" s="107" t="s">
        <v>2122</v>
      </c>
      <c r="C69" s="463" t="s">
        <v>2208</v>
      </c>
      <c r="D69" s="463"/>
      <c r="E69" s="463"/>
      <c r="F69" s="463"/>
      <c r="G69" s="463"/>
      <c r="H69" s="463"/>
      <c r="I69" s="463"/>
      <c r="J69" s="115" t="str">
        <f>+IF(COUNTBLANK(J70:J72)=3,"",IF(AND(J70=Pomocni!X3,J71=Pomocni!X3,J72=Pomocni!X2),Pomocni!X3,Pomocni!X2))</f>
        <v/>
      </c>
      <c r="K69" s="108" t="str">
        <f>+IF(J69="","",IF(J70="DA",Pomocni!Y2,IF(J70="NE",Pomocni!Y1)))</f>
        <v/>
      </c>
      <c r="L69" s="88"/>
      <c r="M69" s="92"/>
      <c r="N69" s="88"/>
      <c r="O69" s="88"/>
    </row>
    <row r="70" spans="2:15" ht="15.75" thickBot="1" x14ac:dyDescent="0.3">
      <c r="B70" s="107"/>
      <c r="C70" s="106" t="s">
        <v>2111</v>
      </c>
      <c r="D70" s="433" t="s">
        <v>2021</v>
      </c>
      <c r="E70" s="433"/>
      <c r="F70" s="433"/>
      <c r="G70" s="433"/>
      <c r="H70" s="433"/>
      <c r="I70" s="433"/>
      <c r="J70" s="80"/>
      <c r="K70" s="108" t="str">
        <f>+IF(J70="","",IF(J70="DA",Pomocni!Y2,IF(J70="NE",Pomocni!Y1)))</f>
        <v/>
      </c>
      <c r="L70" s="471" t="str">
        <f>+IF(OR(K70=Pomocni!Y2, K71=Pomocni!Y2, K72=Pomocni!Y2,), "Nije dozvoljno kumuliranje potpora iz ESIF sredstava na istoj investiciji", " ")</f>
        <v xml:space="preserve"> </v>
      </c>
      <c r="M70" s="92"/>
      <c r="N70" s="88"/>
      <c r="O70" s="88"/>
    </row>
    <row r="71" spans="2:15" ht="15.75" customHeight="1" thickBot="1" x14ac:dyDescent="0.3">
      <c r="B71" s="107"/>
      <c r="C71" s="106" t="s">
        <v>2112</v>
      </c>
      <c r="D71" s="433" t="s">
        <v>2022</v>
      </c>
      <c r="E71" s="433"/>
      <c r="F71" s="433"/>
      <c r="G71" s="433"/>
      <c r="H71" s="433"/>
      <c r="I71" s="433"/>
      <c r="J71" s="80"/>
      <c r="K71" s="108" t="str">
        <f>+IF(J71="","",IF(J71="DA",Pomocni!Y2,IF(J71="NE",Pomocni!Y1)))</f>
        <v/>
      </c>
      <c r="L71" s="471"/>
      <c r="M71" s="92"/>
      <c r="N71" s="88"/>
      <c r="O71" s="88"/>
    </row>
    <row r="72" spans="2:15" ht="31.5" customHeight="1" thickBot="1" x14ac:dyDescent="0.3">
      <c r="B72" s="107"/>
      <c r="C72" s="106" t="s">
        <v>2113</v>
      </c>
      <c r="D72" s="433" t="s">
        <v>2023</v>
      </c>
      <c r="E72" s="433"/>
      <c r="F72" s="433"/>
      <c r="G72" s="433"/>
      <c r="H72" s="433"/>
      <c r="I72" s="433"/>
      <c r="J72" s="80"/>
      <c r="K72" s="108" t="str">
        <f>+IF(J72="","",IF(J72="DA",Pomocni!Y1,IF(J72="NE",Pomocni!Y2)))</f>
        <v/>
      </c>
      <c r="L72" s="471"/>
      <c r="M72" s="92"/>
      <c r="N72" s="88"/>
      <c r="O72" s="88"/>
    </row>
    <row r="73" spans="2:15" ht="15.75" thickBot="1" x14ac:dyDescent="0.3">
      <c r="B73" s="107" t="s">
        <v>2123</v>
      </c>
      <c r="C73" s="479" t="s">
        <v>2018</v>
      </c>
      <c r="D73" s="479"/>
      <c r="E73" s="479"/>
      <c r="F73" s="479"/>
      <c r="G73" s="479"/>
      <c r="H73" s="479"/>
      <c r="I73" s="479"/>
      <c r="J73" s="80"/>
      <c r="K73" s="108" t="str">
        <f>IF(J73="","",+IF(J73&gt;0,Pomocni!Y1,IF(J73="","",IF(J73=0,Pomocni!Y2))))</f>
        <v/>
      </c>
      <c r="L73" s="116"/>
      <c r="M73" s="92"/>
      <c r="N73" s="88"/>
      <c r="O73" s="88"/>
    </row>
    <row r="74" spans="2:15" ht="31.5" customHeight="1" thickBot="1" x14ac:dyDescent="0.3">
      <c r="B74" s="386" t="s">
        <v>2124</v>
      </c>
      <c r="C74" s="465" t="s">
        <v>3358</v>
      </c>
      <c r="D74" s="465"/>
      <c r="E74" s="465"/>
      <c r="F74" s="465"/>
      <c r="G74" s="465"/>
      <c r="H74" s="465"/>
      <c r="I74" s="465"/>
      <c r="J74" s="80"/>
      <c r="K74" s="108" t="str">
        <f>+IF(J74="","",IF(J74="DA",Pomocni!Y1,IF(J74="NE",Pomocni!Y2)))</f>
        <v/>
      </c>
      <c r="L74" s="116"/>
      <c r="M74" s="92"/>
      <c r="N74" s="88"/>
      <c r="O74" s="88"/>
    </row>
    <row r="75" spans="2:15" x14ac:dyDescent="0.25">
      <c r="B75" s="107" t="s">
        <v>2125</v>
      </c>
      <c r="C75" s="464" t="s">
        <v>3260</v>
      </c>
      <c r="D75" s="464"/>
      <c r="E75" s="464"/>
      <c r="F75" s="464"/>
      <c r="G75" s="464"/>
      <c r="H75" s="464"/>
      <c r="I75" s="464"/>
      <c r="J75" s="316"/>
      <c r="K75" s="117"/>
      <c r="L75" s="116"/>
      <c r="M75" s="92"/>
      <c r="N75" s="88"/>
      <c r="O75" s="88"/>
    </row>
    <row r="76" spans="2:15" x14ac:dyDescent="0.25">
      <c r="B76" s="107" t="s">
        <v>2126</v>
      </c>
      <c r="C76" s="464" t="s">
        <v>3261</v>
      </c>
      <c r="D76" s="464"/>
      <c r="E76" s="464"/>
      <c r="F76" s="464"/>
      <c r="G76" s="464"/>
      <c r="H76" s="464"/>
      <c r="I76" s="464"/>
      <c r="J76" s="369"/>
      <c r="K76" s="118"/>
      <c r="L76" s="116"/>
      <c r="M76" s="92"/>
      <c r="N76" s="88"/>
      <c r="O76" s="88"/>
    </row>
    <row r="77" spans="2:15" ht="15.75" thickBot="1" x14ac:dyDescent="0.3">
      <c r="B77" s="107" t="s">
        <v>2127</v>
      </c>
      <c r="C77" s="464" t="s">
        <v>2003</v>
      </c>
      <c r="D77" s="464"/>
      <c r="E77" s="464"/>
      <c r="F77" s="464"/>
      <c r="G77" s="464"/>
      <c r="H77" s="464"/>
      <c r="I77" s="464"/>
      <c r="J77" s="80"/>
      <c r="K77" s="112"/>
      <c r="L77" s="88"/>
      <c r="M77" s="92"/>
      <c r="N77" s="88"/>
      <c r="O77" s="88"/>
    </row>
    <row r="78" spans="2:15" ht="48.75" customHeight="1" thickBot="1" x14ac:dyDescent="0.3">
      <c r="B78" s="394" t="s">
        <v>2128</v>
      </c>
      <c r="C78" s="433" t="s">
        <v>3453</v>
      </c>
      <c r="D78" s="433"/>
      <c r="E78" s="433"/>
      <c r="F78" s="433"/>
      <c r="G78" s="433"/>
      <c r="H78" s="433"/>
      <c r="I78" s="433"/>
      <c r="J78" s="80"/>
      <c r="K78" s="108" t="str">
        <f>+IF(J78="","",IF(J78="DA",Pomocni!Y1,IF(J78="NE",Pomocni!Y2)))</f>
        <v/>
      </c>
      <c r="L78" s="88"/>
      <c r="M78" s="92"/>
      <c r="N78" s="88"/>
      <c r="O78" s="88"/>
    </row>
    <row r="79" spans="2:15" ht="6.75" customHeight="1" thickBot="1" x14ac:dyDescent="0.3">
      <c r="B79" s="119"/>
      <c r="C79" s="120"/>
      <c r="D79" s="120"/>
      <c r="E79" s="120"/>
      <c r="F79" s="120"/>
      <c r="G79" s="120"/>
      <c r="H79" s="120"/>
      <c r="I79" s="120"/>
      <c r="J79" s="120"/>
      <c r="K79" s="121"/>
      <c r="L79" s="88"/>
      <c r="N79" s="88"/>
      <c r="O79" s="88"/>
    </row>
    <row r="80" spans="2:15" ht="31.5" customHeight="1" x14ac:dyDescent="0.25">
      <c r="F80" s="88"/>
      <c r="G80" s="88"/>
      <c r="H80" s="88"/>
      <c r="I80" s="88"/>
      <c r="J80" s="88"/>
      <c r="K80" s="88"/>
      <c r="L80" s="88"/>
      <c r="N80" s="88"/>
      <c r="O80" s="88"/>
    </row>
    <row r="81" spans="2:15" ht="52.5" customHeight="1" thickBot="1" x14ac:dyDescent="0.3">
      <c r="B81" s="443" t="s">
        <v>3230</v>
      </c>
      <c r="C81" s="443"/>
      <c r="D81" s="443"/>
      <c r="E81" s="443"/>
      <c r="F81" s="443"/>
      <c r="G81" s="443"/>
      <c r="H81" s="443"/>
      <c r="I81" s="443"/>
      <c r="J81" s="443"/>
      <c r="K81" s="99" t="s">
        <v>2229</v>
      </c>
      <c r="L81" s="93"/>
      <c r="M81" s="92"/>
      <c r="N81" s="88"/>
      <c r="O81" s="88"/>
    </row>
    <row r="82" spans="2:15" x14ac:dyDescent="0.25">
      <c r="B82" s="107" t="s">
        <v>2105</v>
      </c>
      <c r="C82" s="463" t="s">
        <v>1926</v>
      </c>
      <c r="D82" s="463"/>
      <c r="E82" s="463"/>
      <c r="F82" s="463"/>
      <c r="G82" s="463"/>
      <c r="H82" s="463"/>
      <c r="I82" s="463"/>
      <c r="J82" s="122">
        <f>+J83+J85</f>
        <v>0</v>
      </c>
      <c r="K82" s="434" t="str">
        <f>+IF(J83="","",IF(OR(AND(J82&gt;=100000,J82&lt;=3000000,Pomocni!F4="O"),(AND(J82&gt;=100000, J82&lt;=10000000,Pomocni!F5="T"))),Pomocni!Y1,Pomocni!Y2))</f>
        <v/>
      </c>
      <c r="L82" s="105"/>
      <c r="N82" s="88"/>
      <c r="O82" s="88"/>
    </row>
    <row r="83" spans="2:15" ht="15.75" thickBot="1" x14ac:dyDescent="0.3">
      <c r="B83" s="107" t="s">
        <v>2106</v>
      </c>
      <c r="C83" s="436" t="s">
        <v>1927</v>
      </c>
      <c r="D83" s="436"/>
      <c r="E83" s="436"/>
      <c r="F83" s="436"/>
      <c r="G83" s="436"/>
      <c r="H83" s="436"/>
      <c r="I83" s="436"/>
      <c r="J83" s="81"/>
      <c r="K83" s="435"/>
      <c r="L83" s="88"/>
      <c r="N83" s="88"/>
      <c r="O83" s="88"/>
    </row>
    <row r="84" spans="2:15" ht="15.75" thickBot="1" x14ac:dyDescent="0.3">
      <c r="B84" s="107"/>
      <c r="C84" s="123" t="s">
        <v>2111</v>
      </c>
      <c r="D84" s="436" t="s">
        <v>3332</v>
      </c>
      <c r="E84" s="436"/>
      <c r="F84" s="436"/>
      <c r="G84" s="436"/>
      <c r="H84" s="436"/>
      <c r="I84" s="436"/>
      <c r="J84" s="81"/>
      <c r="K84" s="108" t="str">
        <f>+IF(J84="","",IF(J84/J83&gt;0.1,Pomocni!Y2,Pomocni!Y1))</f>
        <v/>
      </c>
      <c r="L84" s="88"/>
      <c r="N84" s="88"/>
      <c r="O84" s="88"/>
    </row>
    <row r="85" spans="2:15" x14ac:dyDescent="0.25">
      <c r="B85" s="107" t="s">
        <v>2107</v>
      </c>
      <c r="C85" s="436" t="s">
        <v>1928</v>
      </c>
      <c r="D85" s="436"/>
      <c r="E85" s="436"/>
      <c r="F85" s="436"/>
      <c r="G85" s="436"/>
      <c r="H85" s="436"/>
      <c r="I85" s="436"/>
      <c r="J85" s="81"/>
      <c r="K85" s="434" t="str">
        <f>+IF(J85="","",IF(J86&gt;=30%,Pomocni!Y2,Pomocni!Y1))</f>
        <v/>
      </c>
      <c r="L85" s="470" t="str">
        <f>+IF(K85=Pomocni!Y2, "Obrtna sredstva mogu biti najviše 30% odobrenog kredita", " ")</f>
        <v xml:space="preserve"> </v>
      </c>
      <c r="N85" s="88"/>
      <c r="O85" s="88"/>
    </row>
    <row r="86" spans="2:15" ht="15.75" thickBot="1" x14ac:dyDescent="0.3">
      <c r="B86" s="107"/>
      <c r="C86" s="124" t="s">
        <v>2111</v>
      </c>
      <c r="D86" s="463" t="s">
        <v>1930</v>
      </c>
      <c r="E86" s="463"/>
      <c r="F86" s="463"/>
      <c r="G86" s="463"/>
      <c r="H86" s="463"/>
      <c r="I86" s="463"/>
      <c r="J86" s="370" t="e">
        <f>+J85/J82</f>
        <v>#DIV/0!</v>
      </c>
      <c r="K86" s="435"/>
      <c r="L86" s="470"/>
      <c r="N86" s="88"/>
      <c r="O86" s="88"/>
    </row>
    <row r="87" spans="2:15" ht="15.75" thickBot="1" x14ac:dyDescent="0.3">
      <c r="B87" s="378" t="s">
        <v>2108</v>
      </c>
      <c r="C87" s="379" t="s">
        <v>3331</v>
      </c>
      <c r="D87" s="379"/>
      <c r="E87" s="379"/>
      <c r="F87" s="379"/>
      <c r="G87" s="379"/>
      <c r="H87" s="379"/>
      <c r="I87" s="379"/>
      <c r="J87" s="81"/>
      <c r="K87" s="108" t="str">
        <f>+IF(J87="","",IF(J87&lt;=J83,Pomocni!Y1,Pomocni!Y2))</f>
        <v/>
      </c>
      <c r="L87" s="380"/>
      <c r="N87" s="88"/>
      <c r="O87" s="88"/>
    </row>
    <row r="88" spans="2:15" x14ac:dyDescent="0.25">
      <c r="B88" s="107" t="s">
        <v>2109</v>
      </c>
      <c r="C88" s="469" t="s">
        <v>3457</v>
      </c>
      <c r="D88" s="469"/>
      <c r="E88" s="469"/>
      <c r="F88" s="469"/>
      <c r="G88" s="469"/>
      <c r="H88" s="469"/>
      <c r="I88" s="469"/>
      <c r="J88" s="81"/>
      <c r="K88" s="434" t="str">
        <f>+IF(J88="","",IF(J89&gt;=0.15,Pomocni!Y1,Pomocni!Y2))</f>
        <v/>
      </c>
      <c r="L88" s="470" t="str">
        <f>+IF(K88=Pomocni!Y2, "Najniže vlastito učešće prijavitelja iznosi 15% investicije", " ")</f>
        <v xml:space="preserve"> </v>
      </c>
      <c r="M88" s="114"/>
      <c r="N88" s="88"/>
      <c r="O88" s="88"/>
    </row>
    <row r="89" spans="2:15" ht="15.75" thickBot="1" x14ac:dyDescent="0.3">
      <c r="B89" s="107"/>
      <c r="C89" s="124" t="s">
        <v>2111</v>
      </c>
      <c r="D89" s="463" t="s">
        <v>3458</v>
      </c>
      <c r="E89" s="463"/>
      <c r="F89" s="463"/>
      <c r="G89" s="463"/>
      <c r="H89" s="463"/>
      <c r="I89" s="463"/>
      <c r="J89" s="370" t="e">
        <f>+J88/J90</f>
        <v>#DIV/0!</v>
      </c>
      <c r="K89" s="435"/>
      <c r="L89" s="470"/>
      <c r="N89" s="88"/>
      <c r="O89" s="88"/>
    </row>
    <row r="90" spans="2:15" ht="31.5" customHeight="1" thickBot="1" x14ac:dyDescent="0.3">
      <c r="B90" s="107" t="s">
        <v>2110</v>
      </c>
      <c r="C90" s="404" t="s">
        <v>2232</v>
      </c>
      <c r="D90" s="404"/>
      <c r="E90" s="404"/>
      <c r="F90" s="404"/>
      <c r="G90" s="404"/>
      <c r="H90" s="404"/>
      <c r="I90" s="404"/>
      <c r="J90" s="371">
        <f>+J82+J88</f>
        <v>0</v>
      </c>
      <c r="K90" s="125"/>
      <c r="L90" s="88"/>
      <c r="N90" s="88"/>
      <c r="O90" s="88"/>
    </row>
    <row r="91" spans="2:15" ht="51" customHeight="1" thickBot="1" x14ac:dyDescent="0.3">
      <c r="B91" s="107" t="s">
        <v>2117</v>
      </c>
      <c r="C91" s="436" t="s">
        <v>3</v>
      </c>
      <c r="D91" s="436"/>
      <c r="E91" s="436"/>
      <c r="F91" s="436"/>
      <c r="G91" s="436"/>
      <c r="H91" s="436"/>
      <c r="I91" s="436"/>
      <c r="J91" s="350"/>
      <c r="K91" s="108" t="str">
        <f>+IF(J91="","",IF(J91="obrtna sredstva",Pomocni!Y2,IF(J91="dugotrajna materijalna imovina",Pomocni!Y1,IF(J91="dugotrajna nematerijalna imovina",Pomocni!Y1,IF(J91="dugotrajna materijalna i nematerijalna imovina",Pomocni!Y1,IF(J91="dugotrajna materijalna imovina i obrtna sredstva",Pomocni!Y1,IF(J91="dugotrajna nematerijalna imovina i obrtna sredstva",Pomocni!Y1,IF(J91="dugotrajna materijalna i nematerijalna imovina i obrtna sredstva",Pomocni!Y1))))))))</f>
        <v/>
      </c>
      <c r="L91" s="88"/>
      <c r="M91" s="126"/>
      <c r="N91" s="88"/>
      <c r="O91" s="88"/>
    </row>
    <row r="92" spans="2:15" ht="15.75" thickBot="1" x14ac:dyDescent="0.3">
      <c r="B92" s="107" t="s">
        <v>2119</v>
      </c>
      <c r="C92" s="454" t="s">
        <v>2200</v>
      </c>
      <c r="D92" s="454"/>
      <c r="E92" s="454"/>
      <c r="F92" s="454"/>
      <c r="G92" s="454"/>
      <c r="H92" s="454"/>
      <c r="I92" s="454"/>
      <c r="J92" s="79"/>
      <c r="K92" s="108" t="str">
        <f>+IF(J92="","",IF(OR(AND(J92&lt;=144,J92&gt;=12,Pomocni!F4="O"),(AND(J92&lt;=204,J92&gt;=12,Pomocni!F5="T"))),Pomocni!Y1,Pomocni!Y2))</f>
        <v/>
      </c>
      <c r="L92" s="88"/>
      <c r="N92" s="88"/>
      <c r="O92" s="88"/>
    </row>
    <row r="93" spans="2:15" x14ac:dyDescent="0.25">
      <c r="B93" s="107" t="s">
        <v>2120</v>
      </c>
      <c r="C93" s="454" t="s">
        <v>2199</v>
      </c>
      <c r="D93" s="454"/>
      <c r="E93" s="454"/>
      <c r="F93" s="454"/>
      <c r="G93" s="454"/>
      <c r="H93" s="454"/>
      <c r="I93" s="454"/>
      <c r="J93" s="79"/>
      <c r="K93" s="434" t="str">
        <f>+IF(J88="","",IF(OR(AND(J93&lt;=24,Pomocni!F4="O"),(AND(J93&lt;=48,Pomocni!F5="T"))),Pomocni!Y1,Pomocni!Y2))</f>
        <v/>
      </c>
      <c r="L93" s="88"/>
      <c r="N93" s="88"/>
      <c r="O93" s="88"/>
    </row>
    <row r="94" spans="2:15" ht="15.75" thickBot="1" x14ac:dyDescent="0.3">
      <c r="B94" s="107" t="s">
        <v>2121</v>
      </c>
      <c r="C94" s="454" t="s">
        <v>2202</v>
      </c>
      <c r="D94" s="454"/>
      <c r="E94" s="454"/>
      <c r="F94" s="454"/>
      <c r="G94" s="454"/>
      <c r="H94" s="454"/>
      <c r="I94" s="454"/>
      <c r="J94" s="127">
        <f>+J92-J93</f>
        <v>0</v>
      </c>
      <c r="K94" s="435"/>
      <c r="L94" s="88"/>
      <c r="N94" s="88"/>
      <c r="O94" s="88"/>
    </row>
    <row r="95" spans="2:15" x14ac:dyDescent="0.25">
      <c r="B95" s="444" t="s">
        <v>2122</v>
      </c>
      <c r="C95" s="480" t="s">
        <v>2001</v>
      </c>
      <c r="D95" s="480"/>
      <c r="E95" s="480"/>
      <c r="F95" s="480"/>
      <c r="G95" s="480"/>
      <c r="H95" s="480"/>
      <c r="I95" s="480"/>
      <c r="J95" s="480"/>
      <c r="K95" s="112"/>
      <c r="L95" s="88"/>
      <c r="N95" s="88"/>
      <c r="O95" s="88"/>
    </row>
    <row r="96" spans="2:15" ht="92.25" customHeight="1" x14ac:dyDescent="0.25">
      <c r="B96" s="444"/>
      <c r="C96" s="460"/>
      <c r="D96" s="461"/>
      <c r="E96" s="461"/>
      <c r="F96" s="461"/>
      <c r="G96" s="461"/>
      <c r="H96" s="461"/>
      <c r="I96" s="461"/>
      <c r="J96" s="462"/>
      <c r="K96" s="112"/>
      <c r="L96" s="88"/>
      <c r="M96" s="92"/>
      <c r="N96" s="88"/>
      <c r="O96" s="88"/>
    </row>
    <row r="97" spans="2:15" ht="7.5" customHeight="1" x14ac:dyDescent="0.25">
      <c r="B97" s="107"/>
      <c r="C97" s="113"/>
      <c r="D97" s="113"/>
      <c r="E97" s="113"/>
      <c r="F97" s="113"/>
      <c r="G97" s="113"/>
      <c r="H97" s="113"/>
      <c r="I97" s="113"/>
      <c r="J97" s="113"/>
      <c r="K97" s="112"/>
      <c r="L97" s="88"/>
      <c r="N97" s="88"/>
      <c r="O97" s="88"/>
    </row>
    <row r="98" spans="2:15" ht="60.95" customHeight="1" x14ac:dyDescent="0.25">
      <c r="B98" s="107" t="s">
        <v>2123</v>
      </c>
      <c r="C98" s="464" t="s">
        <v>2004</v>
      </c>
      <c r="D98" s="464"/>
      <c r="E98" s="464"/>
      <c r="F98" s="464"/>
      <c r="G98" s="464"/>
      <c r="H98" s="464"/>
      <c r="I98" s="464"/>
      <c r="J98" s="351"/>
      <c r="K98" s="112"/>
      <c r="L98" s="88"/>
      <c r="M98" s="128"/>
      <c r="N98" s="88"/>
      <c r="O98" s="88"/>
    </row>
    <row r="99" spans="2:15" ht="15.75" thickBot="1" x14ac:dyDescent="0.3">
      <c r="B99" s="111"/>
      <c r="C99" s="478"/>
      <c r="D99" s="478"/>
      <c r="E99" s="478"/>
      <c r="F99" s="478"/>
      <c r="G99" s="478"/>
      <c r="H99" s="478"/>
      <c r="I99" s="478"/>
      <c r="J99" s="129"/>
      <c r="K99" s="130"/>
      <c r="L99" s="88"/>
      <c r="N99" s="88"/>
      <c r="O99" s="88"/>
    </row>
    <row r="100" spans="2:15" ht="15.75" thickBot="1" x14ac:dyDescent="0.3">
      <c r="F100" s="88"/>
      <c r="G100" s="88"/>
      <c r="H100" s="88"/>
      <c r="I100" s="88"/>
      <c r="J100" s="88"/>
      <c r="K100" s="88"/>
      <c r="L100" s="88"/>
      <c r="N100" s="88"/>
      <c r="O100" s="88"/>
    </row>
    <row r="101" spans="2:15" x14ac:dyDescent="0.25">
      <c r="B101" s="131"/>
      <c r="C101" s="132"/>
      <c r="D101" s="132"/>
      <c r="E101" s="132"/>
      <c r="F101" s="132"/>
      <c r="G101" s="132"/>
      <c r="H101" s="132"/>
      <c r="I101" s="132"/>
      <c r="J101" s="132"/>
      <c r="K101" s="133"/>
      <c r="L101" s="88"/>
      <c r="N101" s="88"/>
      <c r="O101" s="88"/>
    </row>
    <row r="102" spans="2:15" ht="15" customHeight="1" x14ac:dyDescent="0.25">
      <c r="B102" s="105"/>
      <c r="C102" s="472" t="s">
        <v>3441</v>
      </c>
      <c r="D102" s="472"/>
      <c r="E102" s="472"/>
      <c r="F102" s="472"/>
      <c r="G102" s="472"/>
      <c r="H102" s="472"/>
      <c r="I102" s="472"/>
      <c r="J102" s="472"/>
      <c r="K102" s="395"/>
      <c r="L102" s="134"/>
      <c r="M102" s="134"/>
      <c r="N102" s="134"/>
      <c r="O102" s="134"/>
    </row>
    <row r="103" spans="2:15" x14ac:dyDescent="0.25">
      <c r="B103" s="105"/>
      <c r="C103" s="472"/>
      <c r="D103" s="472"/>
      <c r="E103" s="472"/>
      <c r="F103" s="472"/>
      <c r="G103" s="472"/>
      <c r="H103" s="472"/>
      <c r="I103" s="472"/>
      <c r="J103" s="472"/>
      <c r="K103" s="473"/>
      <c r="L103" s="135"/>
      <c r="M103" s="134"/>
      <c r="N103" s="134"/>
      <c r="O103" s="134"/>
    </row>
    <row r="104" spans="2:15" x14ac:dyDescent="0.25">
      <c r="B104" s="105"/>
      <c r="C104" s="392"/>
      <c r="D104" s="392"/>
      <c r="E104" s="392"/>
      <c r="F104" s="392"/>
      <c r="G104" s="392"/>
      <c r="H104" s="392"/>
      <c r="I104" s="392"/>
      <c r="J104" s="392"/>
      <c r="K104" s="393"/>
      <c r="L104" s="135"/>
      <c r="M104" s="134"/>
      <c r="N104" s="134"/>
      <c r="O104" s="134"/>
    </row>
    <row r="105" spans="2:15" x14ac:dyDescent="0.25">
      <c r="B105" s="61"/>
      <c r="C105" s="62"/>
      <c r="D105" s="62"/>
      <c r="E105" s="62"/>
      <c r="F105" s="62"/>
      <c r="G105" s="62"/>
      <c r="H105" s="62"/>
      <c r="I105" s="62"/>
      <c r="J105" s="62"/>
      <c r="K105" s="63"/>
      <c r="L105" s="135"/>
      <c r="M105" s="134"/>
      <c r="N105" s="134"/>
      <c r="O105" s="134"/>
    </row>
    <row r="106" spans="2:15" x14ac:dyDescent="0.25">
      <c r="B106" s="61"/>
      <c r="C106" s="62" t="s">
        <v>1905</v>
      </c>
      <c r="D106" s="64"/>
      <c r="E106" s="64"/>
      <c r="F106" s="64"/>
      <c r="G106" s="62" t="s">
        <v>1932</v>
      </c>
      <c r="H106" s="71">
        <f ca="1">+TODAY()</f>
        <v>43291</v>
      </c>
      <c r="I106" s="476" t="s">
        <v>1948</v>
      </c>
      <c r="J106" s="476"/>
      <c r="K106" s="63"/>
      <c r="L106" s="135"/>
      <c r="M106" s="134"/>
      <c r="N106" s="134"/>
      <c r="O106" s="134"/>
    </row>
    <row r="107" spans="2:15" ht="18.75" customHeight="1" x14ac:dyDescent="0.25">
      <c r="B107" s="61"/>
      <c r="C107" s="62"/>
      <c r="D107" s="62"/>
      <c r="E107" s="62"/>
      <c r="F107" s="62"/>
      <c r="G107" s="62"/>
      <c r="H107" s="62"/>
      <c r="I107" s="62"/>
      <c r="J107" s="62"/>
      <c r="K107" s="63"/>
      <c r="L107" s="135"/>
      <c r="M107" s="134"/>
      <c r="N107" s="134"/>
      <c r="O107" s="134"/>
    </row>
    <row r="108" spans="2:15" x14ac:dyDescent="0.25">
      <c r="B108" s="61"/>
      <c r="C108" s="62"/>
      <c r="D108" s="62"/>
      <c r="E108" s="62"/>
      <c r="F108" s="62"/>
      <c r="G108" s="62"/>
      <c r="H108" s="62"/>
      <c r="I108" s="62"/>
      <c r="J108" s="62"/>
      <c r="K108" s="63"/>
      <c r="L108" s="135"/>
      <c r="M108" s="134"/>
      <c r="N108" s="134"/>
      <c r="O108" s="134"/>
    </row>
    <row r="109" spans="2:15" x14ac:dyDescent="0.25">
      <c r="B109" s="61"/>
      <c r="C109" s="62"/>
      <c r="D109" s="62"/>
      <c r="E109" s="62"/>
      <c r="F109" s="62"/>
      <c r="G109" s="62"/>
      <c r="H109" s="62"/>
      <c r="I109" s="477" t="s">
        <v>1947</v>
      </c>
      <c r="J109" s="477"/>
      <c r="K109" s="63"/>
      <c r="L109" s="135"/>
      <c r="M109" s="134"/>
      <c r="N109" s="134"/>
      <c r="O109" s="134"/>
    </row>
    <row r="110" spans="2:15" x14ac:dyDescent="0.25">
      <c r="B110" s="61"/>
      <c r="C110" s="62"/>
      <c r="D110" s="62"/>
      <c r="E110" s="62"/>
      <c r="F110" s="62"/>
      <c r="G110" s="62"/>
      <c r="H110" s="62"/>
      <c r="I110" s="62"/>
      <c r="J110" s="62"/>
      <c r="K110" s="63"/>
      <c r="L110" s="135"/>
      <c r="M110" s="134"/>
      <c r="N110" s="134"/>
      <c r="O110" s="134"/>
    </row>
    <row r="111" spans="2:15" x14ac:dyDescent="0.25">
      <c r="B111" s="61"/>
      <c r="C111" s="62"/>
      <c r="D111" s="62"/>
      <c r="E111" s="62"/>
      <c r="F111" s="62"/>
      <c r="G111" s="62"/>
      <c r="H111" s="62"/>
      <c r="I111" s="62"/>
      <c r="J111" s="62"/>
      <c r="K111" s="63"/>
      <c r="L111" s="135"/>
      <c r="M111" s="134"/>
      <c r="N111" s="134"/>
      <c r="O111" s="134"/>
    </row>
    <row r="112" spans="2:15" x14ac:dyDescent="0.25">
      <c r="B112" s="61"/>
      <c r="C112" s="62"/>
      <c r="D112" s="62"/>
      <c r="E112" s="62"/>
      <c r="F112" s="62"/>
      <c r="G112" s="62"/>
      <c r="H112" s="62"/>
      <c r="I112" s="477" t="s">
        <v>1931</v>
      </c>
      <c r="J112" s="477"/>
      <c r="K112" s="63"/>
      <c r="L112" s="135"/>
      <c r="M112" s="134"/>
      <c r="N112" s="134"/>
      <c r="O112" s="134"/>
    </row>
    <row r="113" spans="1:15" x14ac:dyDescent="0.25">
      <c r="B113" s="61"/>
      <c r="C113" s="62"/>
      <c r="D113" s="62"/>
      <c r="E113" s="62"/>
      <c r="F113" s="62"/>
      <c r="G113" s="62"/>
      <c r="H113" s="62"/>
      <c r="I113" s="62"/>
      <c r="J113" s="62"/>
      <c r="K113" s="63"/>
      <c r="L113" s="135"/>
      <c r="M113" s="134"/>
      <c r="N113" s="134"/>
      <c r="O113" s="134"/>
    </row>
    <row r="114" spans="1:15" ht="15.75" thickBot="1" x14ac:dyDescent="0.3">
      <c r="B114" s="119"/>
      <c r="C114" s="120"/>
      <c r="D114" s="120"/>
      <c r="E114" s="120"/>
      <c r="F114" s="120"/>
      <c r="G114" s="120"/>
      <c r="H114" s="120"/>
      <c r="I114" s="120"/>
      <c r="J114" s="120"/>
      <c r="K114" s="121"/>
      <c r="L114" s="135"/>
      <c r="M114" s="134"/>
      <c r="N114" s="134"/>
      <c r="O114" s="134"/>
    </row>
    <row r="115" spans="1:15" s="180" customFormat="1" x14ac:dyDescent="0.25">
      <c r="A115" s="88"/>
      <c r="B115" s="88"/>
      <c r="C115" s="88"/>
      <c r="D115" s="88"/>
      <c r="E115" s="88"/>
      <c r="F115" s="88"/>
      <c r="G115" s="88"/>
      <c r="H115" s="88"/>
      <c r="I115" s="88"/>
      <c r="J115" s="88"/>
      <c r="K115" s="88"/>
      <c r="L115" s="88"/>
      <c r="M115" s="88"/>
      <c r="N115" s="88"/>
      <c r="O115" s="88"/>
    </row>
    <row r="116" spans="1:15" s="180" customFormat="1" x14ac:dyDescent="0.25">
      <c r="A116" s="88"/>
      <c r="B116" s="88"/>
      <c r="C116" s="88"/>
      <c r="D116" s="88"/>
      <c r="E116" s="88"/>
      <c r="F116" s="88"/>
      <c r="G116" s="88"/>
      <c r="H116" s="88"/>
      <c r="I116" s="88"/>
      <c r="J116" s="88"/>
      <c r="K116" s="88"/>
      <c r="L116" s="88"/>
      <c r="M116" s="88"/>
      <c r="N116" s="88"/>
      <c r="O116" s="88"/>
    </row>
    <row r="117" spans="1:15" s="180" customFormat="1" x14ac:dyDescent="0.25">
      <c r="A117" s="88"/>
      <c r="B117" s="88"/>
      <c r="C117" s="88"/>
      <c r="D117" s="88"/>
      <c r="E117" s="88"/>
      <c r="F117" s="88"/>
      <c r="G117" s="88"/>
      <c r="H117" s="88"/>
      <c r="I117" s="88"/>
      <c r="J117" s="88"/>
      <c r="K117" s="88"/>
      <c r="L117" s="88"/>
      <c r="M117" s="88"/>
      <c r="N117" s="88"/>
      <c r="O117" s="88"/>
    </row>
    <row r="118" spans="1:15" s="180" customFormat="1" x14ac:dyDescent="0.25"/>
    <row r="119" spans="1:15" s="180" customFormat="1" x14ac:dyDescent="0.25"/>
    <row r="120" spans="1:15" s="180" customFormat="1" x14ac:dyDescent="0.25"/>
    <row r="121" spans="1:15" s="180" customFormat="1" x14ac:dyDescent="0.25"/>
    <row r="122" spans="1:15" s="180" customFormat="1" x14ac:dyDescent="0.25"/>
    <row r="123" spans="1:15" s="180" customFormat="1" x14ac:dyDescent="0.25"/>
    <row r="124" spans="1:15" s="180" customFormat="1" x14ac:dyDescent="0.25"/>
    <row r="125" spans="1:15" s="180" customFormat="1" x14ac:dyDescent="0.25"/>
    <row r="126" spans="1:15" s="180" customFormat="1" x14ac:dyDescent="0.25"/>
    <row r="127" spans="1:15" s="180" customFormat="1" x14ac:dyDescent="0.25"/>
    <row r="128" spans="1:15" s="180" customFormat="1" x14ac:dyDescent="0.25"/>
    <row r="129" s="180" customFormat="1" x14ac:dyDescent="0.25"/>
    <row r="130" s="180" customFormat="1" x14ac:dyDescent="0.25"/>
    <row r="131" s="180" customFormat="1" x14ac:dyDescent="0.25"/>
    <row r="132" s="180" customFormat="1" x14ac:dyDescent="0.25"/>
    <row r="133" s="180" customFormat="1" x14ac:dyDescent="0.25"/>
    <row r="134" s="180" customFormat="1" x14ac:dyDescent="0.25"/>
    <row r="135" s="180" customFormat="1" x14ac:dyDescent="0.25"/>
    <row r="136" s="180" customFormat="1" x14ac:dyDescent="0.25"/>
    <row r="137" s="180" customFormat="1" x14ac:dyDescent="0.25"/>
    <row r="138" s="180" customFormat="1" x14ac:dyDescent="0.25"/>
    <row r="139" s="180" customFormat="1" x14ac:dyDescent="0.25"/>
    <row r="140" s="180" customFormat="1" x14ac:dyDescent="0.25"/>
    <row r="141" s="180" customFormat="1" x14ac:dyDescent="0.25"/>
    <row r="142" s="180" customFormat="1" x14ac:dyDescent="0.25"/>
    <row r="143" s="180" customFormat="1" x14ac:dyDescent="0.25"/>
    <row r="144" s="180" customFormat="1" x14ac:dyDescent="0.25"/>
    <row r="145" s="180" customFormat="1" x14ac:dyDescent="0.25"/>
    <row r="146" s="180" customFormat="1" x14ac:dyDescent="0.25"/>
    <row r="147" s="180" customFormat="1" x14ac:dyDescent="0.25"/>
    <row r="148" s="180" customFormat="1" x14ac:dyDescent="0.25"/>
    <row r="149" s="180" customFormat="1" x14ac:dyDescent="0.25"/>
    <row r="150" s="180" customFormat="1" x14ac:dyDescent="0.25"/>
    <row r="151" s="180" customFormat="1" x14ac:dyDescent="0.25"/>
    <row r="152" s="180" customFormat="1" x14ac:dyDescent="0.25"/>
    <row r="153" s="180" customFormat="1" x14ac:dyDescent="0.25"/>
    <row r="154" s="180" customFormat="1" x14ac:dyDescent="0.25"/>
    <row r="155" s="180" customFormat="1" x14ac:dyDescent="0.25"/>
    <row r="156" s="180" customFormat="1" x14ac:dyDescent="0.25"/>
    <row r="157" s="180" customFormat="1" x14ac:dyDescent="0.25"/>
    <row r="158" s="180" customFormat="1" x14ac:dyDescent="0.25"/>
    <row r="159" s="180" customFormat="1" x14ac:dyDescent="0.25"/>
    <row r="160" s="180" customFormat="1" x14ac:dyDescent="0.25"/>
    <row r="161" s="180" customFormat="1" x14ac:dyDescent="0.25"/>
    <row r="162" s="180" customFormat="1" x14ac:dyDescent="0.25"/>
    <row r="163" s="180" customFormat="1" x14ac:dyDescent="0.25"/>
    <row r="164" s="180" customFormat="1" x14ac:dyDescent="0.25"/>
    <row r="165" s="180" customFormat="1" x14ac:dyDescent="0.25"/>
    <row r="166" s="180" customFormat="1" x14ac:dyDescent="0.25"/>
    <row r="167" s="180" customFormat="1" x14ac:dyDescent="0.25"/>
    <row r="168" s="180" customFormat="1" x14ac:dyDescent="0.25"/>
    <row r="169" s="180" customFormat="1" x14ac:dyDescent="0.25"/>
    <row r="170" s="180" customFormat="1" x14ac:dyDescent="0.25"/>
    <row r="171" s="180" customFormat="1" x14ac:dyDescent="0.25"/>
    <row r="172" s="180" customFormat="1" x14ac:dyDescent="0.25"/>
    <row r="173" s="180" customFormat="1" x14ac:dyDescent="0.25"/>
    <row r="174" s="180" customFormat="1" x14ac:dyDescent="0.25"/>
    <row r="175" s="180" customFormat="1" x14ac:dyDescent="0.25"/>
    <row r="176" s="180" customFormat="1" x14ac:dyDescent="0.25"/>
    <row r="177" s="180" customFormat="1" x14ac:dyDescent="0.25"/>
    <row r="178" s="180" customFormat="1" x14ac:dyDescent="0.25"/>
    <row r="179" s="180" customFormat="1" x14ac:dyDescent="0.25"/>
    <row r="180" s="180" customFormat="1" x14ac:dyDescent="0.25"/>
    <row r="181" s="180" customFormat="1" x14ac:dyDescent="0.25"/>
    <row r="182" s="180" customFormat="1" x14ac:dyDescent="0.25"/>
    <row r="183" s="180" customFormat="1" x14ac:dyDescent="0.25"/>
    <row r="184" s="180" customFormat="1" x14ac:dyDescent="0.25"/>
    <row r="185" s="180" customFormat="1" x14ac:dyDescent="0.25"/>
    <row r="186" s="180" customFormat="1" x14ac:dyDescent="0.25"/>
    <row r="187" s="180" customFormat="1" x14ac:dyDescent="0.25"/>
    <row r="188" s="180" customFormat="1" x14ac:dyDescent="0.25"/>
    <row r="189" s="180" customFormat="1" x14ac:dyDescent="0.25"/>
    <row r="190" s="180" customFormat="1" x14ac:dyDescent="0.25"/>
    <row r="191" s="180" customFormat="1" x14ac:dyDescent="0.25"/>
    <row r="192" s="180" customFormat="1" x14ac:dyDescent="0.25"/>
    <row r="193" s="180" customFormat="1" x14ac:dyDescent="0.25"/>
    <row r="194" s="180" customFormat="1" x14ac:dyDescent="0.25"/>
    <row r="195" s="180" customFormat="1" x14ac:dyDescent="0.25"/>
    <row r="196" s="180" customFormat="1" x14ac:dyDescent="0.25"/>
    <row r="197" s="180" customFormat="1" x14ac:dyDescent="0.25"/>
    <row r="198" s="180" customFormat="1" x14ac:dyDescent="0.25"/>
    <row r="199" s="180" customFormat="1" x14ac:dyDescent="0.25"/>
    <row r="200" s="180" customFormat="1" x14ac:dyDescent="0.25"/>
    <row r="201" s="180" customFormat="1" x14ac:dyDescent="0.25"/>
    <row r="202" s="180" customFormat="1" x14ac:dyDescent="0.25"/>
    <row r="203" s="180" customFormat="1" x14ac:dyDescent="0.25"/>
    <row r="204" s="180" customFormat="1" x14ac:dyDescent="0.25"/>
    <row r="205" s="180" customFormat="1" x14ac:dyDescent="0.25"/>
    <row r="206" s="180" customFormat="1" x14ac:dyDescent="0.25"/>
    <row r="207" s="180" customFormat="1" x14ac:dyDescent="0.25"/>
    <row r="208" s="180" customFormat="1" x14ac:dyDescent="0.25"/>
    <row r="209" s="180" customFormat="1" x14ac:dyDescent="0.25"/>
    <row r="210" s="180" customFormat="1" x14ac:dyDescent="0.25"/>
    <row r="211" s="180" customFormat="1" x14ac:dyDescent="0.25"/>
    <row r="212" s="180" customFormat="1" x14ac:dyDescent="0.25"/>
    <row r="213" s="180" customFormat="1" x14ac:dyDescent="0.25"/>
    <row r="214" s="180" customFormat="1" x14ac:dyDescent="0.25"/>
    <row r="215" s="180" customFormat="1" x14ac:dyDescent="0.25"/>
    <row r="216" s="180" customFormat="1" x14ac:dyDescent="0.25"/>
    <row r="217" s="180" customFormat="1" x14ac:dyDescent="0.25"/>
    <row r="218" s="180" customFormat="1" x14ac:dyDescent="0.25"/>
    <row r="219" s="180" customFormat="1" x14ac:dyDescent="0.25"/>
    <row r="220" s="180" customFormat="1" x14ac:dyDescent="0.25"/>
    <row r="221" s="180" customFormat="1" x14ac:dyDescent="0.25"/>
    <row r="222" s="180" customFormat="1" x14ac:dyDescent="0.25"/>
    <row r="223" s="180" customFormat="1" x14ac:dyDescent="0.25"/>
    <row r="224" s="180" customFormat="1" x14ac:dyDescent="0.25"/>
    <row r="225" s="180" customFormat="1" x14ac:dyDescent="0.25"/>
    <row r="226" s="180" customFormat="1" x14ac:dyDescent="0.25"/>
    <row r="227" s="180" customFormat="1" x14ac:dyDescent="0.25"/>
    <row r="228" s="180" customFormat="1" x14ac:dyDescent="0.25"/>
    <row r="229" s="180" customFormat="1" x14ac:dyDescent="0.25"/>
    <row r="230" s="180" customFormat="1" x14ac:dyDescent="0.25"/>
    <row r="231" s="180" customFormat="1" x14ac:dyDescent="0.25"/>
    <row r="232" s="180" customFormat="1" x14ac:dyDescent="0.25"/>
    <row r="233" s="180" customFormat="1" x14ac:dyDescent="0.25"/>
    <row r="234" s="180" customFormat="1" x14ac:dyDescent="0.25"/>
    <row r="235" s="180" customFormat="1" x14ac:dyDescent="0.25"/>
    <row r="236" s="180" customFormat="1" x14ac:dyDescent="0.25"/>
    <row r="237" s="180" customFormat="1" x14ac:dyDescent="0.25"/>
    <row r="238" s="180" customFormat="1" x14ac:dyDescent="0.25"/>
    <row r="239" s="180" customFormat="1" x14ac:dyDescent="0.25"/>
    <row r="240" s="180" customFormat="1" x14ac:dyDescent="0.25"/>
    <row r="241" s="180" customFormat="1" x14ac:dyDescent="0.25"/>
    <row r="242" s="180" customFormat="1" x14ac:dyDescent="0.25"/>
    <row r="243" s="180" customFormat="1" x14ac:dyDescent="0.25"/>
    <row r="244" s="180" customFormat="1" x14ac:dyDescent="0.25"/>
    <row r="245" s="180" customFormat="1" x14ac:dyDescent="0.25"/>
    <row r="246" s="180" customFormat="1" x14ac:dyDescent="0.25"/>
    <row r="247" s="180" customFormat="1" x14ac:dyDescent="0.25"/>
    <row r="248" s="180" customFormat="1" x14ac:dyDescent="0.25"/>
    <row r="249" s="180" customFormat="1" x14ac:dyDescent="0.25"/>
    <row r="250" s="180" customFormat="1" x14ac:dyDescent="0.25"/>
    <row r="251" s="180" customFormat="1" x14ac:dyDescent="0.25"/>
    <row r="252" s="180" customFormat="1" x14ac:dyDescent="0.25"/>
    <row r="253" s="180" customFormat="1" x14ac:dyDescent="0.25"/>
    <row r="254" s="180" customFormat="1" x14ac:dyDescent="0.25"/>
    <row r="255" s="180" customFormat="1" x14ac:dyDescent="0.25"/>
    <row r="256" s="180" customFormat="1" x14ac:dyDescent="0.25"/>
    <row r="257" s="180" customFormat="1" x14ac:dyDescent="0.25"/>
    <row r="258" s="180" customFormat="1" x14ac:dyDescent="0.25"/>
    <row r="259" s="180" customFormat="1" x14ac:dyDescent="0.25"/>
    <row r="260" s="180" customFormat="1" x14ac:dyDescent="0.25"/>
    <row r="261" s="180" customFormat="1" x14ac:dyDescent="0.25"/>
    <row r="262" s="180" customFormat="1" x14ac:dyDescent="0.25"/>
    <row r="263" s="180" customFormat="1" x14ac:dyDescent="0.25"/>
    <row r="264" s="180" customFormat="1" x14ac:dyDescent="0.25"/>
    <row r="265" s="180" customFormat="1" x14ac:dyDescent="0.25"/>
    <row r="266" s="180" customFormat="1" x14ac:dyDescent="0.25"/>
    <row r="267" s="180" customFormat="1" x14ac:dyDescent="0.25"/>
    <row r="268" s="180" customFormat="1" x14ac:dyDescent="0.25"/>
    <row r="269" s="180" customFormat="1" x14ac:dyDescent="0.25"/>
    <row r="270" s="180" customFormat="1" x14ac:dyDescent="0.25"/>
    <row r="271" s="180" customFormat="1" x14ac:dyDescent="0.25"/>
    <row r="272" s="180" customFormat="1" x14ac:dyDescent="0.25"/>
    <row r="273" s="180" customFormat="1" x14ac:dyDescent="0.25"/>
    <row r="274" s="180" customFormat="1" x14ac:dyDescent="0.25"/>
    <row r="275" s="180" customFormat="1" x14ac:dyDescent="0.25"/>
    <row r="276" s="180" customFormat="1" x14ac:dyDescent="0.25"/>
    <row r="277" s="180" customFormat="1" x14ac:dyDescent="0.25"/>
    <row r="278" s="180" customFormat="1" x14ac:dyDescent="0.25"/>
    <row r="279" s="180" customFormat="1" x14ac:dyDescent="0.25"/>
    <row r="280" s="180" customFormat="1" x14ac:dyDescent="0.25"/>
    <row r="281" s="180" customFormat="1" x14ac:dyDescent="0.25"/>
    <row r="282" s="180" customFormat="1" x14ac:dyDescent="0.25"/>
    <row r="283" s="180" customFormat="1" x14ac:dyDescent="0.25"/>
    <row r="284" s="180" customFormat="1" x14ac:dyDescent="0.25"/>
    <row r="285" s="180" customFormat="1" x14ac:dyDescent="0.25"/>
    <row r="286" s="180" customFormat="1" x14ac:dyDescent="0.25"/>
    <row r="287" s="180" customFormat="1" x14ac:dyDescent="0.25"/>
    <row r="288" s="180" customFormat="1" x14ac:dyDescent="0.25"/>
    <row r="289" s="180" customFormat="1" x14ac:dyDescent="0.25"/>
    <row r="290" s="180" customFormat="1" x14ac:dyDescent="0.25"/>
    <row r="291" s="180" customFormat="1" x14ac:dyDescent="0.25"/>
    <row r="292" s="180" customFormat="1" x14ac:dyDescent="0.25"/>
    <row r="293" s="180" customFormat="1" x14ac:dyDescent="0.25"/>
    <row r="294" s="180" customFormat="1" x14ac:dyDescent="0.25"/>
    <row r="295" s="180" customFormat="1" x14ac:dyDescent="0.25"/>
    <row r="296" s="180" customFormat="1" x14ac:dyDescent="0.25"/>
    <row r="297" s="180" customFormat="1" x14ac:dyDescent="0.25"/>
    <row r="298" s="180" customFormat="1" x14ac:dyDescent="0.25"/>
    <row r="299" s="180" customFormat="1" x14ac:dyDescent="0.25"/>
    <row r="300" s="180" customFormat="1" x14ac:dyDescent="0.25"/>
    <row r="301" s="180" customFormat="1" x14ac:dyDescent="0.25"/>
    <row r="302" s="180" customFormat="1" x14ac:dyDescent="0.25"/>
    <row r="303" s="180" customFormat="1" x14ac:dyDescent="0.25"/>
    <row r="304" s="180" customFormat="1" x14ac:dyDescent="0.25"/>
    <row r="305" s="180" customFormat="1" x14ac:dyDescent="0.25"/>
    <row r="306" s="180" customFormat="1" x14ac:dyDescent="0.25"/>
    <row r="307" s="180" customFormat="1" x14ac:dyDescent="0.25"/>
    <row r="308" s="180" customFormat="1" x14ac:dyDescent="0.25"/>
    <row r="309" s="180" customFormat="1" x14ac:dyDescent="0.25"/>
    <row r="310" s="180" customFormat="1" x14ac:dyDescent="0.25"/>
    <row r="311" s="180" customFormat="1" x14ac:dyDescent="0.25"/>
    <row r="312" s="180" customFormat="1" x14ac:dyDescent="0.25"/>
    <row r="313" s="180" customFormat="1" x14ac:dyDescent="0.25"/>
    <row r="314" s="180" customFormat="1" x14ac:dyDescent="0.25"/>
    <row r="315" s="180" customFormat="1" x14ac:dyDescent="0.25"/>
    <row r="316" s="180" customFormat="1" x14ac:dyDescent="0.25"/>
    <row r="317" s="180" customFormat="1" x14ac:dyDescent="0.25"/>
    <row r="318" s="180" customFormat="1" x14ac:dyDescent="0.25"/>
    <row r="319" s="180" customFormat="1" x14ac:dyDescent="0.25"/>
    <row r="320" s="180" customFormat="1" x14ac:dyDescent="0.25"/>
    <row r="321" s="180" customFormat="1" x14ac:dyDescent="0.25"/>
    <row r="322" s="180" customFormat="1" x14ac:dyDescent="0.25"/>
    <row r="323" s="180" customFormat="1" x14ac:dyDescent="0.25"/>
    <row r="324" s="180" customFormat="1" x14ac:dyDescent="0.25"/>
    <row r="325" s="180" customFormat="1" x14ac:dyDescent="0.25"/>
    <row r="326" s="180" customFormat="1" x14ac:dyDescent="0.25"/>
    <row r="327" s="180" customFormat="1" x14ac:dyDescent="0.25"/>
    <row r="328" s="180" customFormat="1" x14ac:dyDescent="0.25"/>
    <row r="329" s="180" customFormat="1" x14ac:dyDescent="0.25"/>
    <row r="330" s="180" customFormat="1" x14ac:dyDescent="0.25"/>
    <row r="331" s="180" customFormat="1" x14ac:dyDescent="0.25"/>
    <row r="332" s="180" customFormat="1" x14ac:dyDescent="0.25"/>
    <row r="333" s="180" customFormat="1" x14ac:dyDescent="0.25"/>
    <row r="334" s="180" customFormat="1" x14ac:dyDescent="0.25"/>
    <row r="335" s="180" customFormat="1" x14ac:dyDescent="0.25"/>
    <row r="336" s="180" customFormat="1" x14ac:dyDescent="0.25"/>
    <row r="337" s="180" customFormat="1" x14ac:dyDescent="0.25"/>
    <row r="338" s="180" customFormat="1" x14ac:dyDescent="0.25"/>
    <row r="339" s="180" customFormat="1" x14ac:dyDescent="0.25"/>
    <row r="340" s="180" customFormat="1" x14ac:dyDescent="0.25"/>
    <row r="341" s="180" customFormat="1" x14ac:dyDescent="0.25"/>
    <row r="342" s="180" customFormat="1" x14ac:dyDescent="0.25"/>
    <row r="343" s="180" customFormat="1" x14ac:dyDescent="0.25"/>
    <row r="344" s="180" customFormat="1" x14ac:dyDescent="0.25"/>
    <row r="345" s="180" customFormat="1" x14ac:dyDescent="0.25"/>
    <row r="346" s="180" customFormat="1" x14ac:dyDescent="0.25"/>
    <row r="347" s="180" customFormat="1" x14ac:dyDescent="0.25"/>
    <row r="348" s="180" customFormat="1" x14ac:dyDescent="0.25"/>
    <row r="349" s="180" customFormat="1" x14ac:dyDescent="0.25"/>
    <row r="350" s="180" customFormat="1" x14ac:dyDescent="0.25"/>
    <row r="351" s="180" customFormat="1" x14ac:dyDescent="0.25"/>
    <row r="352" s="180" customFormat="1" x14ac:dyDescent="0.25"/>
    <row r="353" s="180" customFormat="1" x14ac:dyDescent="0.25"/>
    <row r="354" s="180" customFormat="1" x14ac:dyDescent="0.25"/>
    <row r="355" s="180" customFormat="1" x14ac:dyDescent="0.25"/>
    <row r="356" s="180" customFormat="1" x14ac:dyDescent="0.25"/>
    <row r="357" s="180" customFormat="1" x14ac:dyDescent="0.25"/>
    <row r="358" s="180" customFormat="1" x14ac:dyDescent="0.25"/>
    <row r="359" s="180" customFormat="1" x14ac:dyDescent="0.25"/>
    <row r="360" s="180" customFormat="1" x14ac:dyDescent="0.25"/>
    <row r="361" s="180" customFormat="1" x14ac:dyDescent="0.25"/>
    <row r="362" s="180" customFormat="1" x14ac:dyDescent="0.25"/>
    <row r="363" s="180" customFormat="1" x14ac:dyDescent="0.25"/>
    <row r="364" s="180" customFormat="1" x14ac:dyDescent="0.25"/>
    <row r="365" s="180" customFormat="1" x14ac:dyDescent="0.25"/>
    <row r="366" s="180" customFormat="1" x14ac:dyDescent="0.25"/>
    <row r="367" s="180" customFormat="1" x14ac:dyDescent="0.25"/>
    <row r="368" s="180" customFormat="1" x14ac:dyDescent="0.25"/>
    <row r="369" s="180" customFormat="1" x14ac:dyDescent="0.25"/>
    <row r="370" s="180" customFormat="1" x14ac:dyDescent="0.25"/>
    <row r="371" s="180" customFormat="1" x14ac:dyDescent="0.25"/>
    <row r="372" s="180" customFormat="1" x14ac:dyDescent="0.25"/>
    <row r="373" s="180" customFormat="1" x14ac:dyDescent="0.25"/>
    <row r="374" s="180" customFormat="1" x14ac:dyDescent="0.25"/>
    <row r="375" s="180" customFormat="1" x14ac:dyDescent="0.25"/>
    <row r="376" s="180" customFormat="1" x14ac:dyDescent="0.25"/>
    <row r="377" s="180" customFormat="1" x14ac:dyDescent="0.25"/>
    <row r="378" s="180" customFormat="1" x14ac:dyDescent="0.25"/>
    <row r="379" s="180" customFormat="1" x14ac:dyDescent="0.25"/>
    <row r="380" s="180" customFormat="1" x14ac:dyDescent="0.25"/>
    <row r="381" s="180" customFormat="1" x14ac:dyDescent="0.25"/>
    <row r="382" s="180" customFormat="1" x14ac:dyDescent="0.25"/>
    <row r="383" s="180" customFormat="1" x14ac:dyDescent="0.25"/>
    <row r="384" s="180" customFormat="1" x14ac:dyDescent="0.25"/>
    <row r="385" s="180" customFormat="1" x14ac:dyDescent="0.25"/>
    <row r="386" s="180" customFormat="1" x14ac:dyDescent="0.25"/>
    <row r="387" s="180" customFormat="1" x14ac:dyDescent="0.25"/>
    <row r="388" s="180" customFormat="1" x14ac:dyDescent="0.25"/>
    <row r="389" s="180" customFormat="1" x14ac:dyDescent="0.25"/>
    <row r="390" s="180" customFormat="1" x14ac:dyDescent="0.25"/>
    <row r="391" s="180" customFormat="1" x14ac:dyDescent="0.25"/>
    <row r="392" s="180" customFormat="1" x14ac:dyDescent="0.25"/>
    <row r="393" s="180" customFormat="1" x14ac:dyDescent="0.25"/>
    <row r="394" s="180" customFormat="1" x14ac:dyDescent="0.25"/>
    <row r="395" s="180" customFormat="1" x14ac:dyDescent="0.25"/>
    <row r="396" s="180" customFormat="1" x14ac:dyDescent="0.25"/>
    <row r="397" s="180" customFormat="1" x14ac:dyDescent="0.25"/>
    <row r="398" s="180" customFormat="1" x14ac:dyDescent="0.25"/>
    <row r="399" s="180" customFormat="1" x14ac:dyDescent="0.25"/>
    <row r="400" s="180" customFormat="1" x14ac:dyDescent="0.25"/>
    <row r="401" s="180" customFormat="1" x14ac:dyDescent="0.25"/>
    <row r="402" s="180" customFormat="1" x14ac:dyDescent="0.25"/>
    <row r="403" s="180" customFormat="1" x14ac:dyDescent="0.25"/>
    <row r="404" s="180" customFormat="1" x14ac:dyDescent="0.25"/>
    <row r="405" s="180" customFormat="1" x14ac:dyDescent="0.25"/>
    <row r="406" s="180" customFormat="1" x14ac:dyDescent="0.25"/>
    <row r="407" s="180" customFormat="1" x14ac:dyDescent="0.25"/>
    <row r="408" s="180" customFormat="1" x14ac:dyDescent="0.25"/>
    <row r="409" s="180" customFormat="1" x14ac:dyDescent="0.25"/>
    <row r="410" s="180" customFormat="1" x14ac:dyDescent="0.25"/>
    <row r="411" s="180" customFormat="1" x14ac:dyDescent="0.25"/>
    <row r="412" s="180" customFormat="1" x14ac:dyDescent="0.25"/>
    <row r="413" s="180" customFormat="1" x14ac:dyDescent="0.25"/>
    <row r="414" s="180" customFormat="1" x14ac:dyDescent="0.25"/>
    <row r="415" s="180" customFormat="1" x14ac:dyDescent="0.25"/>
    <row r="416" s="180" customFormat="1" x14ac:dyDescent="0.25"/>
    <row r="417" s="180" customFormat="1" x14ac:dyDescent="0.25"/>
    <row r="418" s="180" customFormat="1" x14ac:dyDescent="0.25"/>
    <row r="419" s="180" customFormat="1" x14ac:dyDescent="0.25"/>
    <row r="420" s="180" customFormat="1" x14ac:dyDescent="0.25"/>
    <row r="421" s="180" customFormat="1" x14ac:dyDescent="0.25"/>
    <row r="422" s="180" customFormat="1" x14ac:dyDescent="0.25"/>
    <row r="423" s="180" customFormat="1" x14ac:dyDescent="0.25"/>
    <row r="424" s="180" customFormat="1" x14ac:dyDescent="0.25"/>
    <row r="425" s="180" customFormat="1" x14ac:dyDescent="0.25"/>
    <row r="426" s="180" customFormat="1" x14ac:dyDescent="0.25"/>
    <row r="427" s="180" customFormat="1" x14ac:dyDescent="0.25"/>
    <row r="428" s="180" customFormat="1" x14ac:dyDescent="0.25"/>
    <row r="429" s="180" customFormat="1" x14ac:dyDescent="0.25"/>
    <row r="430" s="180" customFormat="1" x14ac:dyDescent="0.25"/>
    <row r="431" s="180" customFormat="1" x14ac:dyDescent="0.25"/>
    <row r="432" s="180" customFormat="1" x14ac:dyDescent="0.25"/>
    <row r="433" s="180" customFormat="1" x14ac:dyDescent="0.25"/>
    <row r="434" s="180" customFormat="1" x14ac:dyDescent="0.25"/>
    <row r="435" s="180" customFormat="1" x14ac:dyDescent="0.25"/>
    <row r="436" s="180" customFormat="1" x14ac:dyDescent="0.25"/>
    <row r="437" s="180" customFormat="1" x14ac:dyDescent="0.25"/>
    <row r="438" s="180" customFormat="1" x14ac:dyDescent="0.25"/>
    <row r="439" s="180" customFormat="1" x14ac:dyDescent="0.25"/>
    <row r="440" s="180" customFormat="1" x14ac:dyDescent="0.25"/>
    <row r="441" s="180" customFormat="1" x14ac:dyDescent="0.25"/>
    <row r="442" s="180" customFormat="1" x14ac:dyDescent="0.25"/>
    <row r="443" s="180" customFormat="1" x14ac:dyDescent="0.25"/>
    <row r="444" s="180" customFormat="1" x14ac:dyDescent="0.25"/>
    <row r="445" s="180" customFormat="1" x14ac:dyDescent="0.25"/>
    <row r="446" s="180" customFormat="1" x14ac:dyDescent="0.25"/>
    <row r="447" s="180" customFormat="1" x14ac:dyDescent="0.25"/>
    <row r="448" s="180" customFormat="1" x14ac:dyDescent="0.25"/>
    <row r="449" s="180" customFormat="1" x14ac:dyDescent="0.25"/>
    <row r="450" s="180" customFormat="1" x14ac:dyDescent="0.25"/>
    <row r="451" s="180" customFormat="1" x14ac:dyDescent="0.25"/>
    <row r="452" s="180" customFormat="1" x14ac:dyDescent="0.25"/>
    <row r="453" s="180" customFormat="1" x14ac:dyDescent="0.25"/>
    <row r="454" s="180" customFormat="1" x14ac:dyDescent="0.25"/>
    <row r="455" s="180" customFormat="1" x14ac:dyDescent="0.25"/>
    <row r="456" s="180" customFormat="1" x14ac:dyDescent="0.25"/>
    <row r="457" s="180" customFormat="1" x14ac:dyDescent="0.25"/>
    <row r="458" s="180" customFormat="1" x14ac:dyDescent="0.25"/>
    <row r="459" s="180" customFormat="1" x14ac:dyDescent="0.25"/>
    <row r="460" s="180" customFormat="1" x14ac:dyDescent="0.25"/>
    <row r="461" s="180" customFormat="1" x14ac:dyDescent="0.25"/>
    <row r="462" s="180" customFormat="1" x14ac:dyDescent="0.25"/>
    <row r="463" s="180" customFormat="1" x14ac:dyDescent="0.25"/>
    <row r="464" s="180" customFormat="1" x14ac:dyDescent="0.25"/>
    <row r="465" s="180" customFormat="1" x14ac:dyDescent="0.25"/>
    <row r="466" s="180" customFormat="1" x14ac:dyDescent="0.25"/>
    <row r="467" s="180" customFormat="1" x14ac:dyDescent="0.25"/>
    <row r="468" s="180" customFormat="1" x14ac:dyDescent="0.25"/>
    <row r="469" s="180" customFormat="1" x14ac:dyDescent="0.25"/>
    <row r="470" s="180" customFormat="1" x14ac:dyDescent="0.25"/>
    <row r="471" s="180" customFormat="1" x14ac:dyDescent="0.25"/>
    <row r="472" s="180" customFormat="1" x14ac:dyDescent="0.25"/>
    <row r="473" s="180" customFormat="1" x14ac:dyDescent="0.25"/>
    <row r="474" s="180" customFormat="1" x14ac:dyDescent="0.25"/>
    <row r="475" s="180" customFormat="1" x14ac:dyDescent="0.25"/>
    <row r="476" s="180" customFormat="1" x14ac:dyDescent="0.25"/>
    <row r="477" s="180" customFormat="1" x14ac:dyDescent="0.25"/>
    <row r="478" s="180" customFormat="1" x14ac:dyDescent="0.25"/>
    <row r="479" s="180" customFormat="1" x14ac:dyDescent="0.25"/>
    <row r="480" s="180" customFormat="1" x14ac:dyDescent="0.25"/>
    <row r="481" s="180" customFormat="1" x14ac:dyDescent="0.25"/>
    <row r="482" s="180" customFormat="1" x14ac:dyDescent="0.25"/>
    <row r="483" s="180" customFormat="1" x14ac:dyDescent="0.25"/>
    <row r="484" s="180" customFormat="1" x14ac:dyDescent="0.25"/>
    <row r="485" s="180" customFormat="1" x14ac:dyDescent="0.25"/>
    <row r="486" s="180" customFormat="1" x14ac:dyDescent="0.25"/>
    <row r="487" s="180" customFormat="1" x14ac:dyDescent="0.25"/>
    <row r="488" s="180" customFormat="1" x14ac:dyDescent="0.25"/>
    <row r="489" s="180" customFormat="1" x14ac:dyDescent="0.25"/>
    <row r="490" s="180" customFormat="1" x14ac:dyDescent="0.25"/>
    <row r="491" s="180" customFormat="1" x14ac:dyDescent="0.25"/>
    <row r="492" s="180" customFormat="1" x14ac:dyDescent="0.25"/>
    <row r="493" s="180" customFormat="1" x14ac:dyDescent="0.25"/>
    <row r="494" s="180" customFormat="1" x14ac:dyDescent="0.25"/>
    <row r="495" s="180" customFormat="1" x14ac:dyDescent="0.25"/>
    <row r="496" s="180" customFormat="1" x14ac:dyDescent="0.25"/>
    <row r="497" s="180" customFormat="1" x14ac:dyDescent="0.25"/>
    <row r="498" s="180" customFormat="1" x14ac:dyDescent="0.25"/>
    <row r="499" s="180" customFormat="1" x14ac:dyDescent="0.25"/>
    <row r="500" s="180" customFormat="1" x14ac:dyDescent="0.25"/>
    <row r="501" s="180" customFormat="1" x14ac:dyDescent="0.25"/>
    <row r="502" s="180" customFormat="1" x14ac:dyDescent="0.25"/>
    <row r="503" s="180" customFormat="1" x14ac:dyDescent="0.25"/>
    <row r="504" s="180" customFormat="1" x14ac:dyDescent="0.25"/>
    <row r="505" s="180" customFormat="1" x14ac:dyDescent="0.25"/>
    <row r="506" s="180" customFormat="1" x14ac:dyDescent="0.25"/>
    <row r="507" s="180" customFormat="1" x14ac:dyDescent="0.25"/>
    <row r="508" s="180" customFormat="1" x14ac:dyDescent="0.25"/>
    <row r="509" s="180" customFormat="1" x14ac:dyDescent="0.25"/>
    <row r="510" s="180" customFormat="1" x14ac:dyDescent="0.25"/>
    <row r="511" s="180" customFormat="1" x14ac:dyDescent="0.25"/>
    <row r="512" s="180" customFormat="1" x14ac:dyDescent="0.25"/>
    <row r="513" s="180" customFormat="1" x14ac:dyDescent="0.25"/>
    <row r="514" s="180" customFormat="1" x14ac:dyDescent="0.25"/>
    <row r="515" s="180" customFormat="1" x14ac:dyDescent="0.25"/>
    <row r="516" s="180" customFormat="1" x14ac:dyDescent="0.25"/>
    <row r="517" s="180" customFormat="1" x14ac:dyDescent="0.25"/>
    <row r="518" s="180" customFormat="1" x14ac:dyDescent="0.25"/>
    <row r="519" s="180" customFormat="1" x14ac:dyDescent="0.25"/>
    <row r="520" s="180" customFormat="1" x14ac:dyDescent="0.25"/>
    <row r="521" s="180" customFormat="1" x14ac:dyDescent="0.25"/>
    <row r="522" s="180" customFormat="1" x14ac:dyDescent="0.25"/>
    <row r="523" s="180" customFormat="1" x14ac:dyDescent="0.25"/>
    <row r="524" s="180" customFormat="1" x14ac:dyDescent="0.25"/>
    <row r="525" s="180" customFormat="1" x14ac:dyDescent="0.25"/>
    <row r="526" s="180" customFormat="1" x14ac:dyDescent="0.25"/>
    <row r="527" s="180" customFormat="1" x14ac:dyDescent="0.25"/>
    <row r="528" s="180" customFormat="1" x14ac:dyDescent="0.25"/>
    <row r="529" s="180" customFormat="1" x14ac:dyDescent="0.25"/>
    <row r="530" s="180" customFormat="1" x14ac:dyDescent="0.25"/>
    <row r="531" s="180" customFormat="1" x14ac:dyDescent="0.25"/>
    <row r="532" s="180" customFormat="1" x14ac:dyDescent="0.25"/>
    <row r="533" s="180" customFormat="1" x14ac:dyDescent="0.25"/>
    <row r="534" s="180" customFormat="1" x14ac:dyDescent="0.25"/>
    <row r="535" s="180" customFormat="1" x14ac:dyDescent="0.25"/>
    <row r="536" s="180" customFormat="1" x14ac:dyDescent="0.25"/>
    <row r="537" s="180" customFormat="1" x14ac:dyDescent="0.25"/>
    <row r="538" s="180" customFormat="1" x14ac:dyDescent="0.25"/>
    <row r="539" s="180" customFormat="1" x14ac:dyDescent="0.25"/>
    <row r="540" s="180" customFormat="1" x14ac:dyDescent="0.25"/>
    <row r="541" s="180" customFormat="1" x14ac:dyDescent="0.25"/>
    <row r="542" s="180" customFormat="1" x14ac:dyDescent="0.25"/>
    <row r="543" s="180" customFormat="1" x14ac:dyDescent="0.25"/>
    <row r="544" s="180" customFormat="1" x14ac:dyDescent="0.25"/>
    <row r="545" s="180" customFormat="1" x14ac:dyDescent="0.25"/>
    <row r="546" s="180" customFormat="1" x14ac:dyDescent="0.25"/>
    <row r="547" s="180" customFormat="1" x14ac:dyDescent="0.25"/>
    <row r="548" s="180" customFormat="1" x14ac:dyDescent="0.25"/>
    <row r="549" s="180" customFormat="1" x14ac:dyDescent="0.25"/>
    <row r="550" s="180" customFormat="1" x14ac:dyDescent="0.25"/>
    <row r="551" s="180" customFormat="1" x14ac:dyDescent="0.25"/>
    <row r="552" s="180" customFormat="1" x14ac:dyDescent="0.25"/>
    <row r="553" s="180" customFormat="1" x14ac:dyDescent="0.25"/>
    <row r="554" s="180" customFormat="1" x14ac:dyDescent="0.25"/>
    <row r="555" s="180" customFormat="1" x14ac:dyDescent="0.25"/>
    <row r="556" s="180" customFormat="1" x14ac:dyDescent="0.25"/>
    <row r="557" s="180" customFormat="1" x14ac:dyDescent="0.25"/>
    <row r="558" s="180" customFormat="1" x14ac:dyDescent="0.25"/>
    <row r="559" s="180" customFormat="1" x14ac:dyDescent="0.25"/>
    <row r="560" s="180" customFormat="1" x14ac:dyDescent="0.25"/>
    <row r="561" s="180" customFormat="1" x14ac:dyDescent="0.25"/>
    <row r="562" s="180" customFormat="1" x14ac:dyDescent="0.25"/>
    <row r="563" s="180" customFormat="1" x14ac:dyDescent="0.25"/>
    <row r="564" s="180" customFormat="1" x14ac:dyDescent="0.25"/>
    <row r="565" s="180" customFormat="1" x14ac:dyDescent="0.25"/>
    <row r="566" s="180" customFormat="1" x14ac:dyDescent="0.25"/>
    <row r="567" s="180" customFormat="1" x14ac:dyDescent="0.25"/>
    <row r="568" s="180" customFormat="1" x14ac:dyDescent="0.25"/>
    <row r="569" s="180" customFormat="1" x14ac:dyDescent="0.25"/>
    <row r="570" s="180" customFormat="1" x14ac:dyDescent="0.25"/>
    <row r="571" s="180" customFormat="1" x14ac:dyDescent="0.25"/>
    <row r="572" s="180" customFormat="1" x14ac:dyDescent="0.25"/>
    <row r="573" s="180" customFormat="1" x14ac:dyDescent="0.25"/>
    <row r="574" s="180" customFormat="1" x14ac:dyDescent="0.25"/>
    <row r="575" s="180" customFormat="1" x14ac:dyDescent="0.25"/>
    <row r="576" s="180" customFormat="1" x14ac:dyDescent="0.25"/>
    <row r="577" s="180" customFormat="1" x14ac:dyDescent="0.25"/>
    <row r="578" s="180" customFormat="1" x14ac:dyDescent="0.25"/>
    <row r="579" s="180" customFormat="1" x14ac:dyDescent="0.25"/>
    <row r="580" s="180" customFormat="1" x14ac:dyDescent="0.25"/>
    <row r="581" s="180" customFormat="1" x14ac:dyDescent="0.25"/>
    <row r="582" s="180" customFormat="1" x14ac:dyDescent="0.25"/>
    <row r="583" s="180" customFormat="1" x14ac:dyDescent="0.25"/>
    <row r="584" s="180" customFormat="1" x14ac:dyDescent="0.25"/>
    <row r="585" s="180" customFormat="1" x14ac:dyDescent="0.25"/>
    <row r="586" s="180" customFormat="1" x14ac:dyDescent="0.25"/>
    <row r="587" s="180" customFormat="1" x14ac:dyDescent="0.25"/>
    <row r="588" s="180" customFormat="1" x14ac:dyDescent="0.25"/>
    <row r="589" s="180" customFormat="1" x14ac:dyDescent="0.25"/>
    <row r="590" s="180" customFormat="1" x14ac:dyDescent="0.25"/>
    <row r="591" s="180" customFormat="1" x14ac:dyDescent="0.25"/>
    <row r="592" s="180" customFormat="1" x14ac:dyDescent="0.25"/>
    <row r="593" s="180" customFormat="1" x14ac:dyDescent="0.25"/>
    <row r="594" s="180" customFormat="1" x14ac:dyDescent="0.25"/>
    <row r="595" s="180" customFormat="1" x14ac:dyDescent="0.25"/>
    <row r="596" s="180" customFormat="1" x14ac:dyDescent="0.25"/>
    <row r="597" s="180" customFormat="1" x14ac:dyDescent="0.25"/>
    <row r="598" s="180" customFormat="1" x14ac:dyDescent="0.25"/>
    <row r="599" s="180" customFormat="1" x14ac:dyDescent="0.25"/>
    <row r="600" s="180" customFormat="1" x14ac:dyDescent="0.25"/>
    <row r="601" s="180" customFormat="1" x14ac:dyDescent="0.25"/>
    <row r="602" s="180" customFormat="1" x14ac:dyDescent="0.25"/>
    <row r="603" s="180" customFormat="1" x14ac:dyDescent="0.25"/>
    <row r="604" s="180" customFormat="1" x14ac:dyDescent="0.25"/>
    <row r="605" s="180" customFormat="1" x14ac:dyDescent="0.25"/>
    <row r="606" s="180" customFormat="1" x14ac:dyDescent="0.25"/>
    <row r="607" s="180" customFormat="1" x14ac:dyDescent="0.25"/>
    <row r="608" s="180" customFormat="1" x14ac:dyDescent="0.25"/>
    <row r="609" s="180" customFormat="1" x14ac:dyDescent="0.25"/>
    <row r="610" s="180" customFormat="1" x14ac:dyDescent="0.25"/>
    <row r="611" s="180" customFormat="1" x14ac:dyDescent="0.25"/>
    <row r="612" s="180" customFormat="1" x14ac:dyDescent="0.25"/>
    <row r="613" s="180" customFormat="1" x14ac:dyDescent="0.25"/>
    <row r="614" s="180" customFormat="1" x14ac:dyDescent="0.25"/>
    <row r="615" s="180" customFormat="1" x14ac:dyDescent="0.25"/>
    <row r="616" s="180" customFormat="1" x14ac:dyDescent="0.25"/>
    <row r="617" s="180" customFormat="1" x14ac:dyDescent="0.25"/>
    <row r="618" s="180" customFormat="1" x14ac:dyDescent="0.25"/>
    <row r="619" s="180" customFormat="1" x14ac:dyDescent="0.25"/>
    <row r="620" s="180" customFormat="1" x14ac:dyDescent="0.25"/>
    <row r="621" s="180" customFormat="1" x14ac:dyDescent="0.25"/>
    <row r="622" s="180" customFormat="1" x14ac:dyDescent="0.25"/>
    <row r="623" s="180" customFormat="1" x14ac:dyDescent="0.25"/>
    <row r="624" s="180" customFormat="1" x14ac:dyDescent="0.25"/>
    <row r="625" s="180" customFormat="1" x14ac:dyDescent="0.25"/>
    <row r="626" s="180" customFormat="1" x14ac:dyDescent="0.25"/>
    <row r="627" s="180" customFormat="1" x14ac:dyDescent="0.25"/>
    <row r="628" s="180" customFormat="1" x14ac:dyDescent="0.25"/>
    <row r="629" s="180" customFormat="1" x14ac:dyDescent="0.25"/>
    <row r="630" s="180" customFormat="1" x14ac:dyDescent="0.25"/>
    <row r="631" s="180" customFormat="1" x14ac:dyDescent="0.25"/>
    <row r="632" s="180" customFormat="1" x14ac:dyDescent="0.25"/>
    <row r="633" s="180" customFormat="1" x14ac:dyDescent="0.25"/>
    <row r="634" s="180" customFormat="1" x14ac:dyDescent="0.25"/>
    <row r="635" s="180" customFormat="1" x14ac:dyDescent="0.25"/>
    <row r="636" s="180" customFormat="1" x14ac:dyDescent="0.25"/>
    <row r="637" s="180" customFormat="1" x14ac:dyDescent="0.25"/>
    <row r="638" s="180" customFormat="1" x14ac:dyDescent="0.25"/>
    <row r="639" s="180" customFormat="1" x14ac:dyDescent="0.25"/>
    <row r="640" s="180" customFormat="1" x14ac:dyDescent="0.25"/>
    <row r="641" s="180" customFormat="1" x14ac:dyDescent="0.25"/>
    <row r="642" s="180" customFormat="1" x14ac:dyDescent="0.25"/>
    <row r="643" s="180" customFormat="1" x14ac:dyDescent="0.25"/>
    <row r="644" s="180" customFormat="1" x14ac:dyDescent="0.25"/>
    <row r="645" s="180" customFormat="1" x14ac:dyDescent="0.25"/>
    <row r="646" s="180" customFormat="1" x14ac:dyDescent="0.25"/>
    <row r="647" s="180" customFormat="1" x14ac:dyDescent="0.25"/>
    <row r="648" s="180" customFormat="1" x14ac:dyDescent="0.25"/>
    <row r="649" s="180" customFormat="1" x14ac:dyDescent="0.25"/>
    <row r="650" s="180" customFormat="1" x14ac:dyDescent="0.25"/>
    <row r="651" s="180" customFormat="1" x14ac:dyDescent="0.25"/>
    <row r="652" s="180" customFormat="1" x14ac:dyDescent="0.25"/>
    <row r="653" s="180" customFormat="1" x14ac:dyDescent="0.25"/>
    <row r="654" s="180" customFormat="1" x14ac:dyDescent="0.25"/>
    <row r="655" s="180" customFormat="1" x14ac:dyDescent="0.25"/>
    <row r="656" s="180" customFormat="1" x14ac:dyDescent="0.25"/>
    <row r="657" s="180" customFormat="1" x14ac:dyDescent="0.25"/>
    <row r="658" s="180" customFormat="1" x14ac:dyDescent="0.25"/>
    <row r="659" s="180" customFormat="1" x14ac:dyDescent="0.25"/>
    <row r="660" s="180" customFormat="1" x14ac:dyDescent="0.25"/>
    <row r="661" s="180" customFormat="1" x14ac:dyDescent="0.25"/>
    <row r="662" s="180" customFormat="1" x14ac:dyDescent="0.25"/>
    <row r="663" s="180" customFormat="1" x14ac:dyDescent="0.25"/>
    <row r="664" s="180" customFormat="1" x14ac:dyDescent="0.25"/>
    <row r="665" s="180" customFormat="1" x14ac:dyDescent="0.25"/>
    <row r="666" s="180" customFormat="1" x14ac:dyDescent="0.25"/>
    <row r="667" s="180" customFormat="1" x14ac:dyDescent="0.25"/>
    <row r="668" s="180" customFormat="1" x14ac:dyDescent="0.25"/>
    <row r="669" s="180" customFormat="1" x14ac:dyDescent="0.25"/>
    <row r="670" s="180" customFormat="1" x14ac:dyDescent="0.25"/>
    <row r="671" s="180" customFormat="1" x14ac:dyDescent="0.25"/>
    <row r="672" s="180" customFormat="1" x14ac:dyDescent="0.25"/>
    <row r="673" s="180" customFormat="1" x14ac:dyDescent="0.25"/>
    <row r="674" s="180" customFormat="1" x14ac:dyDescent="0.25"/>
    <row r="675" s="180" customFormat="1" x14ac:dyDescent="0.25"/>
    <row r="676" s="180" customFormat="1" x14ac:dyDescent="0.25"/>
    <row r="677" s="180" customFormat="1" x14ac:dyDescent="0.25"/>
    <row r="678" s="180" customFormat="1" x14ac:dyDescent="0.25"/>
    <row r="679" s="180" customFormat="1" x14ac:dyDescent="0.25"/>
    <row r="680" s="180" customFormat="1" x14ac:dyDescent="0.25"/>
    <row r="681" s="180" customFormat="1" x14ac:dyDescent="0.25"/>
    <row r="682" s="180" customFormat="1" x14ac:dyDescent="0.25"/>
    <row r="683" s="180" customFormat="1" x14ac:dyDescent="0.25"/>
    <row r="684" s="180" customFormat="1" x14ac:dyDescent="0.25"/>
    <row r="685" s="180" customFormat="1" x14ac:dyDescent="0.25"/>
    <row r="686" s="180" customFormat="1" x14ac:dyDescent="0.25"/>
    <row r="687" s="180" customFormat="1" x14ac:dyDescent="0.25"/>
    <row r="688" s="180" customFormat="1" x14ac:dyDescent="0.25"/>
    <row r="689" s="180" customFormat="1" x14ac:dyDescent="0.25"/>
    <row r="690" s="180" customFormat="1" x14ac:dyDescent="0.25"/>
    <row r="691" s="180" customFormat="1" x14ac:dyDescent="0.25"/>
    <row r="692" s="180" customFormat="1" x14ac:dyDescent="0.25"/>
    <row r="693" s="180" customFormat="1" x14ac:dyDescent="0.25"/>
    <row r="694" s="180" customFormat="1" x14ac:dyDescent="0.25"/>
    <row r="695" s="180" customFormat="1" x14ac:dyDescent="0.25"/>
    <row r="696" s="180" customFormat="1" x14ac:dyDescent="0.25"/>
    <row r="697" s="180" customFormat="1" x14ac:dyDescent="0.25"/>
    <row r="698" s="180" customFormat="1" x14ac:dyDescent="0.25"/>
    <row r="699" s="180" customFormat="1" x14ac:dyDescent="0.25"/>
    <row r="700" s="180" customFormat="1" x14ac:dyDescent="0.25"/>
    <row r="701" s="180" customFormat="1" x14ac:dyDescent="0.25"/>
    <row r="702" s="180" customFormat="1" x14ac:dyDescent="0.25"/>
    <row r="703" s="180" customFormat="1" x14ac:dyDescent="0.25"/>
    <row r="704" s="180" customFormat="1" x14ac:dyDescent="0.25"/>
    <row r="705" s="180" customFormat="1" x14ac:dyDescent="0.25"/>
    <row r="706" s="180" customFormat="1" x14ac:dyDescent="0.25"/>
    <row r="707" s="180" customFormat="1" x14ac:dyDescent="0.25"/>
    <row r="708" s="180" customFormat="1" x14ac:dyDescent="0.25"/>
    <row r="709" s="180" customFormat="1" x14ac:dyDescent="0.25"/>
    <row r="710" s="180" customFormat="1" x14ac:dyDescent="0.25"/>
    <row r="711" s="180" customFormat="1" x14ac:dyDescent="0.25"/>
    <row r="712" s="180" customFormat="1" x14ac:dyDescent="0.25"/>
    <row r="713" s="180" customFormat="1" x14ac:dyDescent="0.25"/>
    <row r="714" s="180" customFormat="1" x14ac:dyDescent="0.25"/>
    <row r="715" s="180" customFormat="1" x14ac:dyDescent="0.25"/>
    <row r="716" s="180" customFormat="1" x14ac:dyDescent="0.25"/>
    <row r="717" s="180" customFormat="1" x14ac:dyDescent="0.25"/>
    <row r="718" s="180" customFormat="1" x14ac:dyDescent="0.25"/>
    <row r="719" s="180" customFormat="1" x14ac:dyDescent="0.25"/>
    <row r="720" s="180" customFormat="1" x14ac:dyDescent="0.25"/>
    <row r="721" s="180" customFormat="1" x14ac:dyDescent="0.25"/>
    <row r="722" s="180" customFormat="1" x14ac:dyDescent="0.25"/>
    <row r="723" s="180" customFormat="1" x14ac:dyDescent="0.25"/>
    <row r="724" s="180" customFormat="1" x14ac:dyDescent="0.25"/>
    <row r="725" s="180" customFormat="1" x14ac:dyDescent="0.25"/>
    <row r="726" s="180" customFormat="1" x14ac:dyDescent="0.25"/>
    <row r="727" s="180" customFormat="1" x14ac:dyDescent="0.25"/>
    <row r="728" s="180" customFormat="1" x14ac:dyDescent="0.25"/>
    <row r="729" s="180" customFormat="1" x14ac:dyDescent="0.25"/>
    <row r="730" s="180" customFormat="1" x14ac:dyDescent="0.25"/>
    <row r="731" s="180" customFormat="1" x14ac:dyDescent="0.25"/>
    <row r="732" s="180" customFormat="1" x14ac:dyDescent="0.25"/>
    <row r="733" s="180" customFormat="1" x14ac:dyDescent="0.25"/>
    <row r="734" s="180" customFormat="1" x14ac:dyDescent="0.25"/>
    <row r="735" s="180" customFormat="1" x14ac:dyDescent="0.25"/>
    <row r="736" s="180" customFormat="1" x14ac:dyDescent="0.25"/>
    <row r="737" s="180" customFormat="1" x14ac:dyDescent="0.25"/>
    <row r="738" s="180" customFormat="1" x14ac:dyDescent="0.25"/>
    <row r="739" s="180" customFormat="1" x14ac:dyDescent="0.25"/>
    <row r="740" s="180" customFormat="1" x14ac:dyDescent="0.25"/>
    <row r="741" s="180" customFormat="1" x14ac:dyDescent="0.25"/>
    <row r="742" s="180" customFormat="1" x14ac:dyDescent="0.25"/>
    <row r="743" s="180" customFormat="1" x14ac:dyDescent="0.25"/>
    <row r="744" s="180" customFormat="1" x14ac:dyDescent="0.25"/>
    <row r="745" s="180" customFormat="1" x14ac:dyDescent="0.25"/>
    <row r="746" s="180" customFormat="1" x14ac:dyDescent="0.25"/>
    <row r="747" s="180" customFormat="1" x14ac:dyDescent="0.25"/>
    <row r="748" s="180" customFormat="1" x14ac:dyDescent="0.25"/>
    <row r="749" s="180" customFormat="1" x14ac:dyDescent="0.25"/>
    <row r="750" s="180" customFormat="1" x14ac:dyDescent="0.25"/>
    <row r="751" s="180" customFormat="1" x14ac:dyDescent="0.25"/>
    <row r="752" s="180" customFormat="1" x14ac:dyDescent="0.25"/>
    <row r="753" s="180" customFormat="1" x14ac:dyDescent="0.25"/>
    <row r="754" s="180" customFormat="1" x14ac:dyDescent="0.25"/>
    <row r="755" s="180" customFormat="1" x14ac:dyDescent="0.25"/>
    <row r="756" s="180" customFormat="1" x14ac:dyDescent="0.25"/>
    <row r="757" s="180" customFormat="1" x14ac:dyDescent="0.25"/>
    <row r="758" s="180" customFormat="1" x14ac:dyDescent="0.25"/>
    <row r="759" s="180" customFormat="1" x14ac:dyDescent="0.25"/>
    <row r="760" s="180" customFormat="1" x14ac:dyDescent="0.25"/>
    <row r="761" s="180" customFormat="1" x14ac:dyDescent="0.25"/>
    <row r="762" s="180" customFormat="1" x14ac:dyDescent="0.25"/>
    <row r="763" s="180" customFormat="1" x14ac:dyDescent="0.25"/>
    <row r="764" s="180" customFormat="1" x14ac:dyDescent="0.25"/>
    <row r="765" s="180" customFormat="1" x14ac:dyDescent="0.25"/>
    <row r="766" s="180" customFormat="1" x14ac:dyDescent="0.25"/>
    <row r="767" s="180" customFormat="1" x14ac:dyDescent="0.25"/>
    <row r="768" s="180" customFormat="1" x14ac:dyDescent="0.25"/>
    <row r="769" s="180" customFormat="1" x14ac:dyDescent="0.25"/>
    <row r="770" s="180" customFormat="1" x14ac:dyDescent="0.25"/>
    <row r="771" s="180" customFormat="1" x14ac:dyDescent="0.25"/>
    <row r="772" s="180" customFormat="1" x14ac:dyDescent="0.25"/>
    <row r="773" s="180" customFormat="1" x14ac:dyDescent="0.25"/>
    <row r="774" s="180" customFormat="1" x14ac:dyDescent="0.25"/>
    <row r="775" s="180" customFormat="1" x14ac:dyDescent="0.25"/>
    <row r="776" s="180" customFormat="1" x14ac:dyDescent="0.25"/>
    <row r="777" s="180" customFormat="1" x14ac:dyDescent="0.25"/>
    <row r="778" s="180" customFormat="1" x14ac:dyDescent="0.25"/>
    <row r="779" s="180" customFormat="1" x14ac:dyDescent="0.25"/>
    <row r="780" s="180" customFormat="1" x14ac:dyDescent="0.25"/>
    <row r="781" s="180" customFormat="1" x14ac:dyDescent="0.25"/>
    <row r="782" s="180" customFormat="1" x14ac:dyDescent="0.25"/>
    <row r="783" s="180" customFormat="1" x14ac:dyDescent="0.25"/>
    <row r="784" s="180" customFormat="1" x14ac:dyDescent="0.25"/>
    <row r="785" s="180" customFormat="1" x14ac:dyDescent="0.25"/>
    <row r="786" s="180" customFormat="1" x14ac:dyDescent="0.25"/>
    <row r="787" s="180" customFormat="1" x14ac:dyDescent="0.25"/>
    <row r="788" s="180" customFormat="1" x14ac:dyDescent="0.25"/>
    <row r="789" s="180" customFormat="1" x14ac:dyDescent="0.25"/>
    <row r="790" s="180" customFormat="1" x14ac:dyDescent="0.25"/>
    <row r="791" s="180" customFormat="1" x14ac:dyDescent="0.25"/>
    <row r="792" s="180" customFormat="1" x14ac:dyDescent="0.25"/>
    <row r="793" s="180" customFormat="1" x14ac:dyDescent="0.25"/>
    <row r="794" s="180" customFormat="1" x14ac:dyDescent="0.25"/>
    <row r="795" s="180" customFormat="1" x14ac:dyDescent="0.25"/>
    <row r="796" s="180" customFormat="1" x14ac:dyDescent="0.25"/>
    <row r="797" s="180" customFormat="1" x14ac:dyDescent="0.25"/>
    <row r="798" s="180" customFormat="1" x14ac:dyDescent="0.25"/>
    <row r="799" s="180" customFormat="1" x14ac:dyDescent="0.25"/>
    <row r="800" s="180" customFormat="1" x14ac:dyDescent="0.25"/>
    <row r="801" s="180" customFormat="1" x14ac:dyDescent="0.25"/>
    <row r="802" s="180" customFormat="1" x14ac:dyDescent="0.25"/>
    <row r="803" s="180" customFormat="1" x14ac:dyDescent="0.25"/>
    <row r="804" s="180" customFormat="1" x14ac:dyDescent="0.25"/>
    <row r="805" s="180" customFormat="1" x14ac:dyDescent="0.25"/>
    <row r="806" s="180" customFormat="1" x14ac:dyDescent="0.25"/>
    <row r="807" s="180" customFormat="1" x14ac:dyDescent="0.25"/>
    <row r="808" s="180" customFormat="1" x14ac:dyDescent="0.25"/>
    <row r="809" s="180" customFormat="1" x14ac:dyDescent="0.25"/>
    <row r="810" s="180" customFormat="1" x14ac:dyDescent="0.25"/>
    <row r="811" s="180" customFormat="1" x14ac:dyDescent="0.25"/>
    <row r="812" s="180" customFormat="1" x14ac:dyDescent="0.25"/>
    <row r="813" s="180" customFormat="1" x14ac:dyDescent="0.25"/>
    <row r="814" s="180" customFormat="1" x14ac:dyDescent="0.25"/>
    <row r="815" s="180" customFormat="1" x14ac:dyDescent="0.25"/>
    <row r="816" s="180" customFormat="1" x14ac:dyDescent="0.25"/>
    <row r="817" s="180" customFormat="1" x14ac:dyDescent="0.25"/>
    <row r="818" s="180" customFormat="1" x14ac:dyDescent="0.25"/>
    <row r="819" s="180" customFormat="1" x14ac:dyDescent="0.25"/>
    <row r="820" s="180" customFormat="1" x14ac:dyDescent="0.25"/>
    <row r="821" s="180" customFormat="1" x14ac:dyDescent="0.25"/>
    <row r="822" s="180" customFormat="1" x14ac:dyDescent="0.25"/>
    <row r="823" s="180" customFormat="1" x14ac:dyDescent="0.25"/>
    <row r="824" s="180" customFormat="1" x14ac:dyDescent="0.25"/>
    <row r="825" s="180" customFormat="1" x14ac:dyDescent="0.25"/>
    <row r="826" s="180" customFormat="1" x14ac:dyDescent="0.25"/>
    <row r="827" s="180" customFormat="1" x14ac:dyDescent="0.25"/>
    <row r="828" s="180" customFormat="1" x14ac:dyDescent="0.25"/>
    <row r="829" s="180" customFormat="1" x14ac:dyDescent="0.25"/>
    <row r="830" s="180" customFormat="1" x14ac:dyDescent="0.25"/>
    <row r="831" s="180" customFormat="1" x14ac:dyDescent="0.25"/>
    <row r="832" s="180" customFormat="1" x14ac:dyDescent="0.25"/>
    <row r="833" s="180" customFormat="1" x14ac:dyDescent="0.25"/>
    <row r="834" s="180" customFormat="1" x14ac:dyDescent="0.25"/>
    <row r="835" s="180" customFormat="1" x14ac:dyDescent="0.25"/>
    <row r="836" s="180" customFormat="1" x14ac:dyDescent="0.25"/>
    <row r="837" s="180" customFormat="1" x14ac:dyDescent="0.25"/>
    <row r="838" s="180" customFormat="1" x14ac:dyDescent="0.25"/>
    <row r="839" s="180" customFormat="1" x14ac:dyDescent="0.25"/>
    <row r="840" s="180" customFormat="1" x14ac:dyDescent="0.25"/>
    <row r="841" s="180" customFormat="1" x14ac:dyDescent="0.25"/>
    <row r="842" s="180" customFormat="1" x14ac:dyDescent="0.25"/>
    <row r="843" s="180" customFormat="1" x14ac:dyDescent="0.25"/>
    <row r="844" s="180" customFormat="1" x14ac:dyDescent="0.25"/>
    <row r="845" s="180" customFormat="1" x14ac:dyDescent="0.25"/>
    <row r="846" s="180" customFormat="1" x14ac:dyDescent="0.25"/>
    <row r="847" s="180" customFormat="1" x14ac:dyDescent="0.25"/>
    <row r="848" s="180" customFormat="1" x14ac:dyDescent="0.25"/>
    <row r="849" s="180" customFormat="1" x14ac:dyDescent="0.25"/>
    <row r="850" s="180" customFormat="1" x14ac:dyDescent="0.25"/>
    <row r="851" s="180" customFormat="1" x14ac:dyDescent="0.25"/>
    <row r="852" s="180" customFormat="1" x14ac:dyDescent="0.25"/>
    <row r="853" s="180" customFormat="1" x14ac:dyDescent="0.25"/>
    <row r="854" s="180" customFormat="1" x14ac:dyDescent="0.25"/>
    <row r="855" s="180" customFormat="1" x14ac:dyDescent="0.25"/>
    <row r="856" s="180" customFormat="1" x14ac:dyDescent="0.25"/>
    <row r="857" s="180" customFormat="1" x14ac:dyDescent="0.25"/>
    <row r="858" s="180" customFormat="1" x14ac:dyDescent="0.25"/>
    <row r="859" s="180" customFormat="1" x14ac:dyDescent="0.25"/>
    <row r="860" s="180" customFormat="1" x14ac:dyDescent="0.25"/>
    <row r="861" s="180" customFormat="1" x14ac:dyDescent="0.25"/>
    <row r="862" s="180" customFormat="1" x14ac:dyDescent="0.25"/>
    <row r="863" s="180" customFormat="1" x14ac:dyDescent="0.25"/>
    <row r="864" s="180" customFormat="1" x14ac:dyDescent="0.25"/>
    <row r="865" s="180" customFormat="1" x14ac:dyDescent="0.25"/>
    <row r="866" s="180" customFormat="1" x14ac:dyDescent="0.25"/>
    <row r="867" s="180" customFormat="1" x14ac:dyDescent="0.25"/>
    <row r="868" s="180" customFormat="1" x14ac:dyDescent="0.25"/>
    <row r="869" s="180" customFormat="1" x14ac:dyDescent="0.25"/>
    <row r="870" s="180" customFormat="1" x14ac:dyDescent="0.25"/>
    <row r="871" s="180" customFormat="1" x14ac:dyDescent="0.25"/>
    <row r="872" s="180" customFormat="1" x14ac:dyDescent="0.25"/>
    <row r="873" s="180" customFormat="1" x14ac:dyDescent="0.25"/>
    <row r="874" s="180" customFormat="1" x14ac:dyDescent="0.25"/>
    <row r="875" s="180" customFormat="1" x14ac:dyDescent="0.25"/>
    <row r="876" s="180" customFormat="1" x14ac:dyDescent="0.25"/>
    <row r="877" s="180" customFormat="1" x14ac:dyDescent="0.25"/>
    <row r="878" s="180" customFormat="1" x14ac:dyDescent="0.25"/>
    <row r="879" s="180" customFormat="1" x14ac:dyDescent="0.25"/>
    <row r="880" s="180" customFormat="1" x14ac:dyDescent="0.25"/>
    <row r="881" s="180" customFormat="1" x14ac:dyDescent="0.25"/>
    <row r="882" s="180" customFormat="1" x14ac:dyDescent="0.25"/>
    <row r="883" s="180" customFormat="1" x14ac:dyDescent="0.25"/>
    <row r="884" s="180" customFormat="1" x14ac:dyDescent="0.25"/>
    <row r="885" s="180" customFormat="1" x14ac:dyDescent="0.25"/>
    <row r="886" s="180" customFormat="1" x14ac:dyDescent="0.25"/>
    <row r="887" s="180" customFormat="1" x14ac:dyDescent="0.25"/>
    <row r="888" s="180" customFormat="1" x14ac:dyDescent="0.25"/>
    <row r="889" s="180" customFormat="1" x14ac:dyDescent="0.25"/>
    <row r="890" s="180" customFormat="1" x14ac:dyDescent="0.25"/>
    <row r="891" s="180" customFormat="1" x14ac:dyDescent="0.25"/>
    <row r="892" s="180" customFormat="1" x14ac:dyDescent="0.25"/>
    <row r="893" s="180" customFormat="1" x14ac:dyDescent="0.25"/>
    <row r="894" s="180" customFormat="1" x14ac:dyDescent="0.25"/>
    <row r="895" s="180" customFormat="1" x14ac:dyDescent="0.25"/>
    <row r="896" s="180" customFormat="1" x14ac:dyDescent="0.25"/>
    <row r="897" s="180" customFormat="1" x14ac:dyDescent="0.25"/>
    <row r="898" s="180" customFormat="1" x14ac:dyDescent="0.25"/>
    <row r="899" s="180" customFormat="1" x14ac:dyDescent="0.25"/>
    <row r="900" s="180" customFormat="1" x14ac:dyDescent="0.25"/>
    <row r="901" s="180" customFormat="1" x14ac:dyDescent="0.25"/>
    <row r="902" s="180" customFormat="1" x14ac:dyDescent="0.25"/>
    <row r="903" s="180" customFormat="1" x14ac:dyDescent="0.25"/>
    <row r="904" s="180" customFormat="1" x14ac:dyDescent="0.25"/>
    <row r="905" s="180" customFormat="1" x14ac:dyDescent="0.25"/>
    <row r="906" s="180" customFormat="1" x14ac:dyDescent="0.25"/>
    <row r="907" s="180" customFormat="1" x14ac:dyDescent="0.25"/>
    <row r="908" s="180" customFormat="1" x14ac:dyDescent="0.25"/>
    <row r="909" s="180" customFormat="1" x14ac:dyDescent="0.25"/>
    <row r="910" s="180" customFormat="1" x14ac:dyDescent="0.25"/>
    <row r="911" s="180" customFormat="1" x14ac:dyDescent="0.25"/>
    <row r="912" s="180" customFormat="1" x14ac:dyDescent="0.25"/>
    <row r="913" s="180" customFormat="1" x14ac:dyDescent="0.25"/>
    <row r="914" s="180" customFormat="1" x14ac:dyDescent="0.25"/>
    <row r="915" s="180" customFormat="1" x14ac:dyDescent="0.25"/>
    <row r="916" s="180" customFormat="1" x14ac:dyDescent="0.25"/>
    <row r="917" s="180" customFormat="1" x14ac:dyDescent="0.25"/>
    <row r="918" s="180" customFormat="1" x14ac:dyDescent="0.25"/>
    <row r="919" s="180" customFormat="1" x14ac:dyDescent="0.25"/>
    <row r="920" s="180" customFormat="1" x14ac:dyDescent="0.25"/>
    <row r="921" s="180" customFormat="1" x14ac:dyDescent="0.25"/>
    <row r="922" s="180" customFormat="1" x14ac:dyDescent="0.25"/>
    <row r="923" s="180" customFormat="1" x14ac:dyDescent="0.25"/>
    <row r="924" s="180" customFormat="1" x14ac:dyDescent="0.25"/>
    <row r="925" s="180" customFormat="1" x14ac:dyDescent="0.25"/>
    <row r="926" s="180" customFormat="1" x14ac:dyDescent="0.25"/>
    <row r="927" s="180" customFormat="1" x14ac:dyDescent="0.25"/>
    <row r="928" s="180" customFormat="1" x14ac:dyDescent="0.25"/>
    <row r="929" s="180" customFormat="1" x14ac:dyDescent="0.25"/>
    <row r="930" s="180" customFormat="1" x14ac:dyDescent="0.25"/>
    <row r="931" s="180" customFormat="1" x14ac:dyDescent="0.25"/>
    <row r="932" s="180" customFormat="1" x14ac:dyDescent="0.25"/>
    <row r="933" s="180" customFormat="1" x14ac:dyDescent="0.25"/>
    <row r="934" s="180" customFormat="1" x14ac:dyDescent="0.25"/>
    <row r="935" s="180" customFormat="1" x14ac:dyDescent="0.25"/>
    <row r="936" s="180" customFormat="1" x14ac:dyDescent="0.25"/>
    <row r="937" s="180" customFormat="1" x14ac:dyDescent="0.25"/>
    <row r="938" s="180" customFormat="1" x14ac:dyDescent="0.25"/>
    <row r="939" s="180" customFormat="1" x14ac:dyDescent="0.25"/>
    <row r="940" s="180" customFormat="1" x14ac:dyDescent="0.25"/>
    <row r="941" s="180" customFormat="1" x14ac:dyDescent="0.25"/>
    <row r="942" s="180" customFormat="1" x14ac:dyDescent="0.25"/>
    <row r="943" s="180" customFormat="1" x14ac:dyDescent="0.25"/>
    <row r="944" s="180" customFormat="1" x14ac:dyDescent="0.25"/>
    <row r="945" s="180" customFormat="1" x14ac:dyDescent="0.25"/>
    <row r="946" s="180" customFormat="1" x14ac:dyDescent="0.25"/>
    <row r="947" s="180" customFormat="1" x14ac:dyDescent="0.25"/>
    <row r="948" s="180" customFormat="1" x14ac:dyDescent="0.25"/>
    <row r="949" s="180" customFormat="1" x14ac:dyDescent="0.25"/>
    <row r="950" s="180" customFormat="1" x14ac:dyDescent="0.25"/>
    <row r="951" s="180" customFormat="1" x14ac:dyDescent="0.25"/>
    <row r="952" s="180" customFormat="1" x14ac:dyDescent="0.25"/>
    <row r="953" s="180" customFormat="1" x14ac:dyDescent="0.25"/>
    <row r="954" s="180" customFormat="1" x14ac:dyDescent="0.25"/>
    <row r="955" s="180" customFormat="1" x14ac:dyDescent="0.25"/>
    <row r="956" s="180" customFormat="1" x14ac:dyDescent="0.25"/>
    <row r="957" s="180" customFormat="1" x14ac:dyDescent="0.25"/>
    <row r="958" s="180" customFormat="1" x14ac:dyDescent="0.25"/>
    <row r="959" s="180" customFormat="1" x14ac:dyDescent="0.25"/>
    <row r="960" s="180" customFormat="1" x14ac:dyDescent="0.25"/>
    <row r="961" s="180" customFormat="1" x14ac:dyDescent="0.25"/>
    <row r="962" s="180" customFormat="1" x14ac:dyDescent="0.25"/>
    <row r="963" s="180" customFormat="1" x14ac:dyDescent="0.25"/>
    <row r="964" s="180" customFormat="1" x14ac:dyDescent="0.25"/>
    <row r="965" s="180" customFormat="1" x14ac:dyDescent="0.25"/>
    <row r="966" s="180" customFormat="1" x14ac:dyDescent="0.25"/>
    <row r="967" s="180" customFormat="1" x14ac:dyDescent="0.25"/>
    <row r="968" s="180" customFormat="1" x14ac:dyDescent="0.25"/>
    <row r="969" s="180" customFormat="1" x14ac:dyDescent="0.25"/>
    <row r="970" s="180" customFormat="1" x14ac:dyDescent="0.25"/>
    <row r="971" s="180" customFormat="1" x14ac:dyDescent="0.25"/>
    <row r="972" s="180" customFormat="1" x14ac:dyDescent="0.25"/>
    <row r="973" s="180" customFormat="1" x14ac:dyDescent="0.25"/>
    <row r="974" s="180" customFormat="1" x14ac:dyDescent="0.25"/>
    <row r="975" s="180" customFormat="1" x14ac:dyDescent="0.25"/>
    <row r="976" s="180" customFormat="1" x14ac:dyDescent="0.25"/>
    <row r="977" s="180" customFormat="1" x14ac:dyDescent="0.25"/>
    <row r="978" s="180" customFormat="1" x14ac:dyDescent="0.25"/>
    <row r="979" s="180" customFormat="1" x14ac:dyDescent="0.25"/>
    <row r="980" s="180" customFormat="1" x14ac:dyDescent="0.25"/>
    <row r="981" s="180" customFormat="1" x14ac:dyDescent="0.25"/>
    <row r="982" s="180" customFormat="1" x14ac:dyDescent="0.25"/>
    <row r="983" s="180" customFormat="1" x14ac:dyDescent="0.25"/>
    <row r="984" s="180" customFormat="1" x14ac:dyDescent="0.25"/>
    <row r="985" s="180" customFormat="1" x14ac:dyDescent="0.25"/>
    <row r="986" s="180" customFormat="1" x14ac:dyDescent="0.25"/>
    <row r="987" s="180" customFormat="1" x14ac:dyDescent="0.25"/>
    <row r="988" s="180" customFormat="1" x14ac:dyDescent="0.25"/>
    <row r="989" s="180" customFormat="1" x14ac:dyDescent="0.25"/>
    <row r="990" s="180" customFormat="1" x14ac:dyDescent="0.25"/>
    <row r="991" s="180" customFormat="1" x14ac:dyDescent="0.25"/>
    <row r="992" s="180" customFormat="1" x14ac:dyDescent="0.25"/>
    <row r="993" s="180" customFormat="1" x14ac:dyDescent="0.25"/>
    <row r="994" s="180" customFormat="1" x14ac:dyDescent="0.25"/>
    <row r="995" s="180" customFormat="1" x14ac:dyDescent="0.25"/>
    <row r="996" s="180" customFormat="1" x14ac:dyDescent="0.25"/>
    <row r="997" s="180" customFormat="1" x14ac:dyDescent="0.25"/>
    <row r="998" s="180" customFormat="1" x14ac:dyDescent="0.25"/>
    <row r="999" s="180" customFormat="1" x14ac:dyDescent="0.25"/>
    <row r="1000" s="180" customFormat="1" x14ac:dyDescent="0.25"/>
    <row r="1001" s="180" customFormat="1" x14ac:dyDescent="0.25"/>
    <row r="1002" s="180" customFormat="1" x14ac:dyDescent="0.25"/>
    <row r="1003" s="180" customFormat="1" x14ac:dyDescent="0.25"/>
    <row r="1004" s="180" customFormat="1" x14ac:dyDescent="0.25"/>
    <row r="1005" s="180" customFormat="1" x14ac:dyDescent="0.25"/>
    <row r="1006" s="180" customFormat="1" x14ac:dyDescent="0.25"/>
    <row r="1007" s="180" customFormat="1" x14ac:dyDescent="0.25"/>
    <row r="1008" s="180" customFormat="1" x14ac:dyDescent="0.25"/>
    <row r="1009" s="180" customFormat="1" x14ac:dyDescent="0.25"/>
    <row r="1010" s="180" customFormat="1" x14ac:dyDescent="0.25"/>
    <row r="1011" s="180" customFormat="1" x14ac:dyDescent="0.25"/>
    <row r="1012" s="180" customFormat="1" x14ac:dyDescent="0.25"/>
    <row r="1013" s="180" customFormat="1" x14ac:dyDescent="0.25"/>
    <row r="1014" s="180" customFormat="1" x14ac:dyDescent="0.25"/>
    <row r="1015" s="180" customFormat="1" x14ac:dyDescent="0.25"/>
    <row r="1016" s="180" customFormat="1" x14ac:dyDescent="0.25"/>
    <row r="1017" s="180" customFormat="1" x14ac:dyDescent="0.25"/>
    <row r="1018" s="180" customFormat="1" x14ac:dyDescent="0.25"/>
    <row r="1019" s="180" customFormat="1" x14ac:dyDescent="0.25"/>
    <row r="1020" s="180" customFormat="1" x14ac:dyDescent="0.25"/>
    <row r="1021" s="180" customFormat="1" x14ac:dyDescent="0.25"/>
    <row r="1022" s="180" customFormat="1" x14ac:dyDescent="0.25"/>
    <row r="1023" s="180" customFormat="1" x14ac:dyDescent="0.25"/>
    <row r="1024" s="180" customFormat="1" x14ac:dyDescent="0.25"/>
    <row r="1025" s="180" customFormat="1" x14ac:dyDescent="0.25"/>
    <row r="1026" s="180" customFormat="1" x14ac:dyDescent="0.25"/>
    <row r="1027" s="180" customFormat="1" x14ac:dyDescent="0.25"/>
    <row r="1028" s="180" customFormat="1" x14ac:dyDescent="0.25"/>
    <row r="1029" s="180" customFormat="1" x14ac:dyDescent="0.25"/>
    <row r="1030" s="180" customFormat="1" x14ac:dyDescent="0.25"/>
    <row r="1031" s="180" customFormat="1" x14ac:dyDescent="0.25"/>
    <row r="1032" s="180" customFormat="1" x14ac:dyDescent="0.25"/>
    <row r="1033" s="180" customFormat="1" x14ac:dyDescent="0.25"/>
    <row r="1034" s="180" customFormat="1" x14ac:dyDescent="0.25"/>
    <row r="1035" s="180" customFormat="1" x14ac:dyDescent="0.25"/>
    <row r="1036" s="180" customFormat="1" x14ac:dyDescent="0.25"/>
    <row r="1037" s="180" customFormat="1" x14ac:dyDescent="0.25"/>
    <row r="1038" s="180" customFormat="1" x14ac:dyDescent="0.25"/>
    <row r="1039" s="180" customFormat="1" x14ac:dyDescent="0.25"/>
    <row r="1040" s="180" customFormat="1" x14ac:dyDescent="0.25"/>
    <row r="1041" s="180" customFormat="1" x14ac:dyDescent="0.25"/>
    <row r="1042" s="180" customFormat="1" x14ac:dyDescent="0.25"/>
    <row r="1043" s="180" customFormat="1" x14ac:dyDescent="0.25"/>
    <row r="1044" s="180" customFormat="1" x14ac:dyDescent="0.25"/>
    <row r="1045" s="180" customFormat="1" x14ac:dyDescent="0.25"/>
    <row r="1046" s="180" customFormat="1" x14ac:dyDescent="0.25"/>
    <row r="1047" s="180" customFormat="1" x14ac:dyDescent="0.25"/>
    <row r="1048" s="180" customFormat="1" x14ac:dyDescent="0.25"/>
    <row r="1049" s="180" customFormat="1" x14ac:dyDescent="0.25"/>
    <row r="1050" s="180" customFormat="1" x14ac:dyDescent="0.25"/>
    <row r="1051" s="180" customFormat="1" x14ac:dyDescent="0.25"/>
    <row r="1052" s="180" customFormat="1" x14ac:dyDescent="0.25"/>
    <row r="1053" s="180" customFormat="1" x14ac:dyDescent="0.25"/>
    <row r="1054" s="180" customFormat="1" x14ac:dyDescent="0.25"/>
    <row r="1055" s="180" customFormat="1" x14ac:dyDescent="0.25"/>
    <row r="1056" s="180" customFormat="1" x14ac:dyDescent="0.25"/>
    <row r="1057" s="180" customFormat="1" x14ac:dyDescent="0.25"/>
    <row r="1058" s="180" customFormat="1" x14ac:dyDescent="0.25"/>
  </sheetData>
  <sheetProtection password="FA8D" sheet="1" objects="1" scenarios="1"/>
  <mergeCells count="115">
    <mergeCell ref="C103:K103"/>
    <mergeCell ref="C78:I78"/>
    <mergeCell ref="C102:J102"/>
    <mergeCell ref="P30:U31"/>
    <mergeCell ref="P58:U59"/>
    <mergeCell ref="I106:J106"/>
    <mergeCell ref="I109:J109"/>
    <mergeCell ref="I112:J112"/>
    <mergeCell ref="C98:I98"/>
    <mergeCell ref="C99:I99"/>
    <mergeCell ref="C77:I77"/>
    <mergeCell ref="C73:I73"/>
    <mergeCell ref="L85:L86"/>
    <mergeCell ref="K88:K89"/>
    <mergeCell ref="L88:L89"/>
    <mergeCell ref="D86:I86"/>
    <mergeCell ref="C92:I92"/>
    <mergeCell ref="C96:J96"/>
    <mergeCell ref="C95:J95"/>
    <mergeCell ref="K93:K94"/>
    <mergeCell ref="C93:I93"/>
    <mergeCell ref="D89:I89"/>
    <mergeCell ref="C90:I90"/>
    <mergeCell ref="C91:I91"/>
    <mergeCell ref="C85:I85"/>
    <mergeCell ref="B81:J81"/>
    <mergeCell ref="B95:B96"/>
    <mergeCell ref="C94:I94"/>
    <mergeCell ref="M27:M28"/>
    <mergeCell ref="C88:I88"/>
    <mergeCell ref="C34:I34"/>
    <mergeCell ref="D35:I35"/>
    <mergeCell ref="D36:I36"/>
    <mergeCell ref="D37:I37"/>
    <mergeCell ref="D38:I38"/>
    <mergeCell ref="D44:I44"/>
    <mergeCell ref="D45:I45"/>
    <mergeCell ref="D46:I46"/>
    <mergeCell ref="D39:I39"/>
    <mergeCell ref="K58:K59"/>
    <mergeCell ref="C63:I63"/>
    <mergeCell ref="B55:J55"/>
    <mergeCell ref="C82:I82"/>
    <mergeCell ref="D70:I70"/>
    <mergeCell ref="L27:L28"/>
    <mergeCell ref="L70:L72"/>
    <mergeCell ref="C61:I61"/>
    <mergeCell ref="C62:I62"/>
    <mergeCell ref="C68:I68"/>
    <mergeCell ref="K61:K62"/>
    <mergeCell ref="C83:I83"/>
    <mergeCell ref="C56:G56"/>
    <mergeCell ref="H56:K56"/>
    <mergeCell ref="C49:I49"/>
    <mergeCell ref="D40:I40"/>
    <mergeCell ref="C42:I42"/>
    <mergeCell ref="C43:I43"/>
    <mergeCell ref="C47:I47"/>
    <mergeCell ref="C59:I59"/>
    <mergeCell ref="C65:J65"/>
    <mergeCell ref="C67:I67"/>
    <mergeCell ref="C69:I69"/>
    <mergeCell ref="C48:I48"/>
    <mergeCell ref="C75:I75"/>
    <mergeCell ref="C76:I76"/>
    <mergeCell ref="D41:I41"/>
    <mergeCell ref="K34:K41"/>
    <mergeCell ref="C74:I74"/>
    <mergeCell ref="C57:G57"/>
    <mergeCell ref="H57:K57"/>
    <mergeCell ref="J5:K6"/>
    <mergeCell ref="D71:I71"/>
    <mergeCell ref="D72:I72"/>
    <mergeCell ref="K82:K83"/>
    <mergeCell ref="D84:I84"/>
    <mergeCell ref="K85:K86"/>
    <mergeCell ref="B10:K10"/>
    <mergeCell ref="G14:K14"/>
    <mergeCell ref="G15:K15"/>
    <mergeCell ref="G16:K16"/>
    <mergeCell ref="G18:K18"/>
    <mergeCell ref="K43:K46"/>
    <mergeCell ref="B13:J13"/>
    <mergeCell ref="K27:K28"/>
    <mergeCell ref="B64:B65"/>
    <mergeCell ref="C64:J64"/>
    <mergeCell ref="C50:I50"/>
    <mergeCell ref="C52:I52"/>
    <mergeCell ref="B26:J26"/>
    <mergeCell ref="C33:I33"/>
    <mergeCell ref="C31:I31"/>
    <mergeCell ref="K30:K31"/>
    <mergeCell ref="C53:I53"/>
    <mergeCell ref="C51:I51"/>
    <mergeCell ref="C32:I32"/>
    <mergeCell ref="C60:I60"/>
    <mergeCell ref="B8:K9"/>
    <mergeCell ref="C29:I29"/>
    <mergeCell ref="B7:K7"/>
    <mergeCell ref="B20:K20"/>
    <mergeCell ref="C30:I30"/>
    <mergeCell ref="B14:F14"/>
    <mergeCell ref="B15:F15"/>
    <mergeCell ref="B16:F16"/>
    <mergeCell ref="B18:F18"/>
    <mergeCell ref="B21:F21"/>
    <mergeCell ref="B22:F22"/>
    <mergeCell ref="B23:F23"/>
    <mergeCell ref="G21:K21"/>
    <mergeCell ref="G22:K22"/>
    <mergeCell ref="G23:K23"/>
    <mergeCell ref="C27:I27"/>
    <mergeCell ref="C28:I28"/>
    <mergeCell ref="C58:I58"/>
    <mergeCell ref="G17:K17"/>
  </mergeCells>
  <conditionalFormatting sqref="K29">
    <cfRule type="containsErrors" dxfId="122" priority="37">
      <formula>ISERROR(K29)</formula>
    </cfRule>
  </conditionalFormatting>
  <conditionalFormatting sqref="J29">
    <cfRule type="containsErrors" dxfId="121" priority="43">
      <formula>ISERROR(J29)</formula>
    </cfRule>
  </conditionalFormatting>
  <conditionalFormatting sqref="J31:J32">
    <cfRule type="containsErrors" dxfId="120" priority="42">
      <formula>ISERROR(J31)</formula>
    </cfRule>
  </conditionalFormatting>
  <conditionalFormatting sqref="J62">
    <cfRule type="containsErrors" dxfId="119" priority="40">
      <formula>ISERROR(J62)</formula>
    </cfRule>
  </conditionalFormatting>
  <conditionalFormatting sqref="J86">
    <cfRule type="containsErrors" dxfId="118" priority="39">
      <formula>ISERROR(J86)</formula>
    </cfRule>
  </conditionalFormatting>
  <conditionalFormatting sqref="J59">
    <cfRule type="containsErrors" dxfId="117" priority="36">
      <formula>ISERROR(J59)</formula>
    </cfRule>
  </conditionalFormatting>
  <conditionalFormatting sqref="J89">
    <cfRule type="containsErrors" dxfId="116" priority="35">
      <formula>ISERROR(J89)</formula>
    </cfRule>
  </conditionalFormatting>
  <conditionalFormatting sqref="J32">
    <cfRule type="expression" dxfId="115" priority="30">
      <formula>$C$32&lt;&gt;""</formula>
    </cfRule>
    <cfRule type="expression" dxfId="114" priority="31">
      <formula>$C$32=""</formula>
    </cfRule>
  </conditionalFormatting>
  <conditionalFormatting sqref="C32:I32">
    <cfRule type="expression" dxfId="113" priority="2">
      <formula>ISBLANK($J$30)</formula>
    </cfRule>
    <cfRule type="expression" dxfId="112" priority="11">
      <formula>$K$30="PRIHVATLJIVO"</formula>
    </cfRule>
    <cfRule type="expression" dxfId="111" priority="12">
      <formula>$K$30="NEPRIHVATLJIVO"</formula>
    </cfRule>
    <cfRule type="expression" dxfId="110" priority="16">
      <formula>OR($J$32="DA",$J$32="NE")</formula>
    </cfRule>
    <cfRule type="expression" dxfId="109" priority="29">
      <formula>AND($C$32&lt;&gt;"",ISBLANK($J$32))</formula>
    </cfRule>
  </conditionalFormatting>
  <conditionalFormatting sqref="C60:I60">
    <cfRule type="expression" dxfId="108" priority="1">
      <formula>ISBLANK($J$58)</formula>
    </cfRule>
    <cfRule type="expression" dxfId="107" priority="13">
      <formula>$K$58="PRIHVATLJIVO"</formula>
    </cfRule>
    <cfRule type="expression" dxfId="106" priority="14">
      <formula>$K$58="NEPRIHVATLJIVO"</formula>
    </cfRule>
    <cfRule type="expression" dxfId="105" priority="17">
      <formula>OR($J$60="DA",$J$60="NE")</formula>
    </cfRule>
    <cfRule type="expression" dxfId="104" priority="18">
      <formula>AND($C$60&lt;&gt;"",ISBLANK($J$60))</formula>
    </cfRule>
  </conditionalFormatting>
  <conditionalFormatting sqref="J60">
    <cfRule type="containsErrors" dxfId="103" priority="24">
      <formula>ISERROR(J60)</formula>
    </cfRule>
  </conditionalFormatting>
  <conditionalFormatting sqref="J60">
    <cfRule type="expression" dxfId="102" priority="22">
      <formula>$C$60&lt;&gt;""</formula>
    </cfRule>
    <cfRule type="expression" dxfId="101" priority="23">
      <formula>$C$60=""</formula>
    </cfRule>
  </conditionalFormatting>
  <dataValidations count="5">
    <dataValidation type="list" allowBlank="1" showInputMessage="1" showErrorMessage="1" sqref="J37:J41">
      <formula1>DANE</formula1>
    </dataValidation>
    <dataValidation type="date" operator="greaterThan" allowBlank="1" showInputMessage="1" showErrorMessage="1" error="Neispravno unesen datum. Datum je potrebno unijeti u formatu DD.MM.YYYY (DAN.MJESEC.GODINA)._x000a_Datum unesite bez točke iza godine, npr. 01.01.2000 umjesto 01.01.2000." sqref="J27">
      <formula1>1</formula1>
    </dataValidation>
    <dataValidation type="list" allowBlank="1" showInputMessage="1" showErrorMessage="1" sqref="J77:J78 J42 J44 J47:J53 J28 J32:J33 J60 J67:J68 J70:J72">
      <formula1>DANE3</formula1>
    </dataValidation>
    <dataValidation type="list" allowBlank="1" showInputMessage="1" showErrorMessage="1" sqref="J91">
      <formula1>Namjena</formula1>
    </dataValidation>
    <dataValidation type="list" allowBlank="1" showInputMessage="1" showErrorMessage="1" sqref="J98">
      <formula1>Informiranje</formula1>
    </dataValidation>
  </dataValidations>
  <hyperlinks>
    <hyperlink ref="C52:I52" r:id="rId1" display="Da li je Prijavitelj osnovan na državnim područjima čije nadležnosti ne surađuju s EU u vezi s primjenom međunarodno dogovorenih poreznih standarda ili u svojoj poreznoj praksi ne poštuju načela Preporuke EK od 6. prosinca 2012. o mjerama kojima je cilj p"/>
    <hyperlink ref="C53:I53" r:id="rId2" location="d.en.342263" display="Da li Prijavitelj posluje s entitetima iz država čije pravosuđe ne surađuje s EU s obzirom na primjenu međunarodno dogovorenih poreznih standarda Organizacije za ekonomsku suradnju i razvoj (OECD) i njenim forumom o transparentnosti i razmjeni podataka u "/>
    <hyperlink ref="D39:I39" r:id="rId3" display="Da li je poduzetnik primio potporu za sanaciju, a još nije vratio zajam ili okončao jamstvo? "/>
    <hyperlink ref="D40:I40" r:id="rId4" display="Da li je poduzetnik primio potporu za restrukturiranje, a još je podložan planu restrukturiranja?"/>
  </hyperlinks>
  <printOptions horizontalCentered="1"/>
  <pageMargins left="0.23622047244094491" right="0.23622047244094491" top="0.94488188976377963" bottom="0.74803149606299213" header="0.31496062992125984" footer="0.31496062992125984"/>
  <pageSetup paperSize="9" scale="50" fitToHeight="0" orientation="portrait" r:id="rId5"/>
  <headerFooter>
    <oddFooter>&amp;L&amp;9ESIF Krediti za rast i razvoj, &amp;A
Verzija: &amp;F&amp;CStranica &amp;P od &amp;N&amp;R&amp;D. &amp;T</oddFooter>
  </headerFooter>
  <rowBreaks count="1" manualBreakCount="1">
    <brk id="53" min="1" max="10" man="1"/>
  </rowBreaks>
  <ignoredErrors>
    <ignoredError sqref="J59 J62 J86 J89 J29:K29 J31" evalError="1"/>
  </ignoredErrors>
  <drawing r:id="rId6"/>
  <legacyDrawing r:id="rId7"/>
  <legacyDrawingHF r:id="rId8"/>
  <extLst>
    <ext xmlns:x14="http://schemas.microsoft.com/office/spreadsheetml/2009/9/main" uri="{78C0D931-6437-407d-A8EE-F0AAD7539E65}">
      <x14:conditionalFormattings>
        <x14:conditionalFormatting xmlns:xm="http://schemas.microsoft.com/office/excel/2006/main">
          <x14:cfRule type="expression" priority="9" id="{C4C6F8CB-CEE4-471E-933A-6B10CD029342}">
            <xm:f>Pomocni!H4=""</xm:f>
            <x14:dxf>
              <border>
                <top/>
                <vertical/>
                <horizontal/>
              </border>
            </x14:dxf>
          </x14:cfRule>
          <xm:sqref>C32:I32</xm:sqref>
        </x14:conditionalFormatting>
        <x14:conditionalFormatting xmlns:xm="http://schemas.microsoft.com/office/excel/2006/main">
          <x14:cfRule type="expression" priority="10" id="{DFAB50D2-8BEA-4276-BEBC-AE3F391B704A}">
            <xm:f>Pomocni!H5=""</xm:f>
            <x14:dxf>
              <border>
                <top/>
                <vertical/>
                <horizontal/>
              </border>
            </x14:dxf>
          </x14:cfRule>
          <xm:sqref>C60:I60</xm:sqref>
        </x14:conditionalFormatting>
        <x14:conditionalFormatting xmlns:xm="http://schemas.microsoft.com/office/excel/2006/main">
          <x14:cfRule type="expression" priority="128" id="{68CAE078-21C5-4035-B51D-0515BD87FC14}">
            <xm:f>K30=Pomocni!$Y$3</xm:f>
            <x14:dxf>
              <fill>
                <patternFill>
                  <bgColor rgb="FFFFC000"/>
                </patternFill>
              </fill>
            </x14:dxf>
          </x14:cfRule>
          <x14:cfRule type="expression" priority="129" id="{64E8CD5E-8758-4434-9017-1FB4B2B595F6}">
            <xm:f>K30=Pomocni!$Y$2</xm:f>
            <x14:dxf>
              <font>
                <b/>
                <i val="0"/>
              </font>
              <fill>
                <patternFill>
                  <bgColor rgb="FFFF0000"/>
                </patternFill>
              </fill>
            </x14:dxf>
          </x14:cfRule>
          <x14:cfRule type="expression" priority="130" id="{C15D961A-8318-4AAD-9B7A-E3E245A09F7B}">
            <xm:f>K30=Pomocni!$Y$1</xm:f>
            <x14:dxf>
              <font>
                <b/>
                <i val="0"/>
              </font>
              <fill>
                <patternFill>
                  <bgColor rgb="FF92D050"/>
                </patternFill>
              </fill>
            </x14:dxf>
          </x14:cfRule>
          <xm:sqref>K30 K51:K52</xm:sqref>
        </x14:conditionalFormatting>
        <x14:conditionalFormatting xmlns:xm="http://schemas.microsoft.com/office/excel/2006/main">
          <x14:cfRule type="expression" priority="125" id="{3BB64EE2-87B0-44F7-8DB5-9FF3B2197D7B}">
            <xm:f>K33=Pomocni!$Y$3</xm:f>
            <x14:dxf>
              <fill>
                <patternFill>
                  <bgColor rgb="FFFFC000"/>
                </patternFill>
              </fill>
            </x14:dxf>
          </x14:cfRule>
          <x14:cfRule type="expression" priority="126" id="{04C5FFC4-0839-48A7-BD5C-FA885E67A3B1}">
            <xm:f>K33=Pomocni!$Y$2</xm:f>
            <x14:dxf>
              <font>
                <b/>
                <i val="0"/>
              </font>
              <fill>
                <patternFill>
                  <bgColor rgb="FFFF0000"/>
                </patternFill>
              </fill>
            </x14:dxf>
          </x14:cfRule>
          <x14:cfRule type="expression" priority="127" id="{37DDFAC8-2D73-423C-A5A3-0F101928561D}">
            <xm:f>K33=Pomocni!$Y$1</xm:f>
            <x14:dxf>
              <font>
                <b/>
                <i val="0"/>
              </font>
              <fill>
                <patternFill>
                  <bgColor rgb="FF92D050"/>
                </patternFill>
              </fill>
            </x14:dxf>
          </x14:cfRule>
          <xm:sqref>K33</xm:sqref>
        </x14:conditionalFormatting>
        <x14:conditionalFormatting xmlns:xm="http://schemas.microsoft.com/office/excel/2006/main">
          <x14:cfRule type="expression" priority="122" id="{3BD717B1-A834-4E0D-A4A0-F5A6F4EE110C}">
            <xm:f>K27=Pomocni!$Y$3</xm:f>
            <x14:dxf>
              <fill>
                <patternFill>
                  <bgColor rgb="FFFFC000"/>
                </patternFill>
              </fill>
            </x14:dxf>
          </x14:cfRule>
          <x14:cfRule type="expression" priority="123" id="{DF412640-F87B-46EF-ACB0-92891A0048FF}">
            <xm:f>K27=Pomocni!$Y$2</xm:f>
            <x14:dxf>
              <font>
                <b/>
                <i val="0"/>
              </font>
              <fill>
                <patternFill>
                  <bgColor rgb="FFFF0000"/>
                </patternFill>
              </fill>
            </x14:dxf>
          </x14:cfRule>
          <x14:cfRule type="expression" priority="124" id="{1DC31200-C4F6-41C4-BE7F-54AB44A42F0E}">
            <xm:f>K27=Pomocni!$Y$1</xm:f>
            <x14:dxf>
              <font>
                <b/>
                <i val="0"/>
              </font>
              <fill>
                <patternFill>
                  <bgColor rgb="FF92D050"/>
                </patternFill>
              </fill>
            </x14:dxf>
          </x14:cfRule>
          <xm:sqref>K27</xm:sqref>
        </x14:conditionalFormatting>
        <x14:conditionalFormatting xmlns:xm="http://schemas.microsoft.com/office/excel/2006/main">
          <x14:cfRule type="expression" priority="119" id="{6F368105-4761-412B-BBDB-90CAC669A832}">
            <xm:f>K29=Pomocni!$Y$3</xm:f>
            <x14:dxf>
              <fill>
                <patternFill>
                  <bgColor rgb="FFFFC000"/>
                </patternFill>
              </fill>
            </x14:dxf>
          </x14:cfRule>
          <x14:cfRule type="expression" priority="120" id="{A380AC5F-429D-4232-8D31-916E32F34173}">
            <xm:f>K29=Pomocni!$Y$2</xm:f>
            <x14:dxf>
              <font>
                <b/>
                <i val="0"/>
              </font>
              <fill>
                <patternFill>
                  <bgColor rgb="FFFF0000"/>
                </patternFill>
              </fill>
            </x14:dxf>
          </x14:cfRule>
          <x14:cfRule type="expression" priority="121" id="{DA70ED15-1957-48E9-8BF5-40DDEF1989B5}">
            <xm:f>K29=Pomocni!$Y$1</xm:f>
            <x14:dxf>
              <font>
                <b/>
                <i val="0"/>
              </font>
              <fill>
                <patternFill>
                  <bgColor rgb="FF92D050"/>
                </patternFill>
              </fill>
            </x14:dxf>
          </x14:cfRule>
          <xm:sqref>K29</xm:sqref>
        </x14:conditionalFormatting>
        <x14:conditionalFormatting xmlns:xm="http://schemas.microsoft.com/office/excel/2006/main">
          <x14:cfRule type="expression" priority="116" id="{A62F191C-4BA2-494B-B4E4-44E1C5DFA1D8}">
            <xm:f>K34=Pomocni!$Y$3</xm:f>
            <x14:dxf>
              <fill>
                <patternFill>
                  <bgColor rgb="FFFFC000"/>
                </patternFill>
              </fill>
            </x14:dxf>
          </x14:cfRule>
          <x14:cfRule type="expression" priority="117" id="{31F78AC3-0D74-421E-81B2-3A3D37D33685}">
            <xm:f>K34=Pomocni!$Y$2</xm:f>
            <x14:dxf>
              <font>
                <b/>
                <i val="0"/>
              </font>
              <fill>
                <patternFill>
                  <bgColor rgb="FFFF0000"/>
                </patternFill>
              </fill>
            </x14:dxf>
          </x14:cfRule>
          <x14:cfRule type="expression" priority="118" id="{13FA2490-D6EA-46C4-8D67-80300D275B93}">
            <xm:f>K34=Pomocni!$Y$1</xm:f>
            <x14:dxf>
              <font>
                <b/>
                <i val="0"/>
              </font>
              <fill>
                <patternFill>
                  <bgColor rgb="FF92D050"/>
                </patternFill>
              </fill>
            </x14:dxf>
          </x14:cfRule>
          <xm:sqref>K34</xm:sqref>
        </x14:conditionalFormatting>
        <x14:conditionalFormatting xmlns:xm="http://schemas.microsoft.com/office/excel/2006/main">
          <x14:cfRule type="expression" priority="113" id="{9EF32DED-C47B-4EE6-8FF7-C0C9FCF70D7B}">
            <xm:f>K42=Pomocni!$Y$3</xm:f>
            <x14:dxf>
              <fill>
                <patternFill>
                  <bgColor rgb="FFFFC000"/>
                </patternFill>
              </fill>
            </x14:dxf>
          </x14:cfRule>
          <x14:cfRule type="expression" priority="114" id="{6C9AFB4E-BFA7-4BC9-BC91-4EF8BE7C44C9}">
            <xm:f>K42=Pomocni!$Y$2</xm:f>
            <x14:dxf>
              <font>
                <b/>
                <i val="0"/>
              </font>
              <fill>
                <patternFill>
                  <bgColor rgb="FFFF0000"/>
                </patternFill>
              </fill>
            </x14:dxf>
          </x14:cfRule>
          <x14:cfRule type="expression" priority="115" id="{0955F936-0C00-471E-948D-1679F708D22D}">
            <xm:f>K42=Pomocni!$Y$1</xm:f>
            <x14:dxf>
              <font>
                <b/>
                <i val="0"/>
              </font>
              <fill>
                <patternFill>
                  <bgColor rgb="FF92D050"/>
                </patternFill>
              </fill>
            </x14:dxf>
          </x14:cfRule>
          <xm:sqref>K42</xm:sqref>
        </x14:conditionalFormatting>
        <x14:conditionalFormatting xmlns:xm="http://schemas.microsoft.com/office/excel/2006/main">
          <x14:cfRule type="expression" priority="110" id="{45564686-BD9C-4CB8-9ACD-ACE01E29F7AB}">
            <xm:f>K43=Pomocni!$Y$3</xm:f>
            <x14:dxf>
              <fill>
                <patternFill>
                  <bgColor rgb="FFFFC000"/>
                </patternFill>
              </fill>
            </x14:dxf>
          </x14:cfRule>
          <x14:cfRule type="expression" priority="111" id="{4AFD58EB-D26E-4DAF-BCD3-01BD62CED823}">
            <xm:f>K43=Pomocni!$Y$2</xm:f>
            <x14:dxf>
              <font>
                <b/>
                <i val="0"/>
              </font>
              <fill>
                <patternFill>
                  <bgColor rgb="FFFF0000"/>
                </patternFill>
              </fill>
            </x14:dxf>
          </x14:cfRule>
          <x14:cfRule type="expression" priority="112" id="{A29AC16E-63E7-4936-837C-32EBFAA3C984}">
            <xm:f>K43=Pomocni!$Y$1</xm:f>
            <x14:dxf>
              <font>
                <b/>
                <i val="0"/>
              </font>
              <fill>
                <patternFill>
                  <bgColor rgb="FF92D050"/>
                </patternFill>
              </fill>
            </x14:dxf>
          </x14:cfRule>
          <xm:sqref>K43</xm:sqref>
        </x14:conditionalFormatting>
        <x14:conditionalFormatting xmlns:xm="http://schemas.microsoft.com/office/excel/2006/main">
          <x14:cfRule type="expression" priority="107" id="{A4AA4D9F-BA12-40E4-8E4C-E2D1D3DF5066}">
            <xm:f>K47=Pomocni!$Y$3</xm:f>
            <x14:dxf>
              <fill>
                <patternFill>
                  <bgColor rgb="FFFFC000"/>
                </patternFill>
              </fill>
            </x14:dxf>
          </x14:cfRule>
          <x14:cfRule type="expression" priority="108" id="{83C12414-DF86-4E78-A74F-B72FE18A6733}">
            <xm:f>K47=Pomocni!$Y$2</xm:f>
            <x14:dxf>
              <font>
                <b/>
                <i val="0"/>
              </font>
              <fill>
                <patternFill>
                  <bgColor rgb="FFFF0000"/>
                </patternFill>
              </fill>
            </x14:dxf>
          </x14:cfRule>
          <x14:cfRule type="expression" priority="109" id="{431A55FC-D8FD-46B2-9B31-0898975091E4}">
            <xm:f>K47=Pomocni!$Y$1</xm:f>
            <x14:dxf>
              <font>
                <b/>
                <i val="0"/>
              </font>
              <fill>
                <patternFill>
                  <bgColor rgb="FF92D050"/>
                </patternFill>
              </fill>
            </x14:dxf>
          </x14:cfRule>
          <xm:sqref>K47</xm:sqref>
        </x14:conditionalFormatting>
        <x14:conditionalFormatting xmlns:xm="http://schemas.microsoft.com/office/excel/2006/main">
          <x14:cfRule type="expression" priority="104" id="{30D36926-F945-47F4-9A29-58A3DBF233F1}">
            <xm:f>K48=Pomocni!$Y$3</xm:f>
            <x14:dxf>
              <fill>
                <patternFill>
                  <bgColor rgb="FFFFC000"/>
                </patternFill>
              </fill>
            </x14:dxf>
          </x14:cfRule>
          <x14:cfRule type="expression" priority="105" id="{49635631-9483-4CEF-8801-47281920B802}">
            <xm:f>K48=Pomocni!$Y$2</xm:f>
            <x14:dxf>
              <font>
                <b/>
                <i val="0"/>
              </font>
              <fill>
                <patternFill>
                  <bgColor rgb="FFFF0000"/>
                </patternFill>
              </fill>
            </x14:dxf>
          </x14:cfRule>
          <x14:cfRule type="expression" priority="106" id="{6802D9E5-3164-4CB3-8132-F5F4C51343FF}">
            <xm:f>K48=Pomocni!$Y$1</xm:f>
            <x14:dxf>
              <font>
                <b/>
                <i val="0"/>
              </font>
              <fill>
                <patternFill>
                  <bgColor rgb="FF92D050"/>
                </patternFill>
              </fill>
            </x14:dxf>
          </x14:cfRule>
          <xm:sqref>K48</xm:sqref>
        </x14:conditionalFormatting>
        <x14:conditionalFormatting xmlns:xm="http://schemas.microsoft.com/office/excel/2006/main">
          <x14:cfRule type="expression" priority="101" id="{68BCBEB6-60CD-41E0-A179-81740D409B27}">
            <xm:f>K49=Pomocni!$Y$3</xm:f>
            <x14:dxf>
              <fill>
                <patternFill>
                  <bgColor rgb="FFFFC000"/>
                </patternFill>
              </fill>
            </x14:dxf>
          </x14:cfRule>
          <x14:cfRule type="expression" priority="102" id="{4D8D8259-52E0-4640-8F12-2B701B3DA3B7}">
            <xm:f>K49=Pomocni!$Y$2</xm:f>
            <x14:dxf>
              <font>
                <b/>
                <i val="0"/>
              </font>
              <fill>
                <patternFill>
                  <bgColor rgb="FFFF0000"/>
                </patternFill>
              </fill>
            </x14:dxf>
          </x14:cfRule>
          <x14:cfRule type="expression" priority="103" id="{1A9B12A1-07EB-40E2-9F5A-D5E004E536EF}">
            <xm:f>K49=Pomocni!$Y$1</xm:f>
            <x14:dxf>
              <font>
                <b/>
                <i val="0"/>
              </font>
              <fill>
                <patternFill>
                  <bgColor rgb="FF92D050"/>
                </patternFill>
              </fill>
            </x14:dxf>
          </x14:cfRule>
          <xm:sqref>K49</xm:sqref>
        </x14:conditionalFormatting>
        <x14:conditionalFormatting xmlns:xm="http://schemas.microsoft.com/office/excel/2006/main">
          <x14:cfRule type="expression" priority="98" id="{0D388D9A-4EF5-4C66-8C47-586D9C845E9F}">
            <xm:f>K50=Pomocni!$Y$3</xm:f>
            <x14:dxf>
              <fill>
                <patternFill>
                  <bgColor rgb="FFFFC000"/>
                </patternFill>
              </fill>
            </x14:dxf>
          </x14:cfRule>
          <x14:cfRule type="expression" priority="99" id="{5C3B19B6-52D4-45CF-8DFE-05BCE8B1C1DC}">
            <xm:f>K50=Pomocni!$Y$2</xm:f>
            <x14:dxf>
              <font>
                <b/>
                <i val="0"/>
              </font>
              <fill>
                <patternFill>
                  <bgColor rgb="FFFF0000"/>
                </patternFill>
              </fill>
            </x14:dxf>
          </x14:cfRule>
          <x14:cfRule type="expression" priority="100" id="{58E12F8B-FFBB-4104-ADA1-B7BBCEA91023}">
            <xm:f>K50=Pomocni!$Y$1</xm:f>
            <x14:dxf>
              <font>
                <b/>
                <i val="0"/>
              </font>
              <fill>
                <patternFill>
                  <bgColor rgb="FF92D050"/>
                </patternFill>
              </fill>
            </x14:dxf>
          </x14:cfRule>
          <xm:sqref>K50</xm:sqref>
        </x14:conditionalFormatting>
        <x14:conditionalFormatting xmlns:xm="http://schemas.microsoft.com/office/excel/2006/main">
          <x14:cfRule type="expression" priority="92" id="{264BC68A-1B20-4A01-9F66-C6AF9DEC4ADE}">
            <xm:f>K53=Pomocni!$Y$3</xm:f>
            <x14:dxf>
              <fill>
                <patternFill>
                  <bgColor rgb="FFFFC000"/>
                </patternFill>
              </fill>
            </x14:dxf>
          </x14:cfRule>
          <x14:cfRule type="expression" priority="93" id="{31377C02-0F66-4B38-A416-AA9C865E370D}">
            <xm:f>K53=Pomocni!$Y$2</xm:f>
            <x14:dxf>
              <font>
                <b/>
                <i val="0"/>
              </font>
              <fill>
                <patternFill>
                  <bgColor rgb="FFFF0000"/>
                </patternFill>
              </fill>
            </x14:dxf>
          </x14:cfRule>
          <x14:cfRule type="expression" priority="94" id="{42A23914-BA2F-4AAA-8420-FFBCDC80A90A}">
            <xm:f>K53=Pomocni!$Y$1</xm:f>
            <x14:dxf>
              <font>
                <b/>
                <i val="0"/>
              </font>
              <fill>
                <patternFill>
                  <bgColor rgb="FF92D050"/>
                </patternFill>
              </fill>
            </x14:dxf>
          </x14:cfRule>
          <xm:sqref>K53</xm:sqref>
        </x14:conditionalFormatting>
        <x14:conditionalFormatting xmlns:xm="http://schemas.microsoft.com/office/excel/2006/main">
          <x14:cfRule type="expression" priority="89" id="{D9D55414-7664-4D0F-B55D-116182CB310C}">
            <xm:f>K58=Pomocni!$Y$3</xm:f>
            <x14:dxf>
              <fill>
                <patternFill>
                  <bgColor rgb="FFFFC000"/>
                </patternFill>
              </fill>
            </x14:dxf>
          </x14:cfRule>
          <x14:cfRule type="expression" priority="90" id="{1B2A36DE-D955-4392-9031-705EEA0E49A9}">
            <xm:f>K58=Pomocni!$Y$2</xm:f>
            <x14:dxf>
              <font>
                <b/>
                <i val="0"/>
              </font>
              <fill>
                <patternFill>
                  <bgColor rgb="FFFF0000"/>
                </patternFill>
              </fill>
            </x14:dxf>
          </x14:cfRule>
          <x14:cfRule type="expression" priority="91" id="{C63979B5-C9E4-44D4-A8F4-7EC26D0AE6CA}">
            <xm:f>K58=Pomocni!$Y$1</xm:f>
            <x14:dxf>
              <font>
                <b/>
                <i val="0"/>
              </font>
              <fill>
                <patternFill>
                  <bgColor rgb="FF92D050"/>
                </patternFill>
              </fill>
            </x14:dxf>
          </x14:cfRule>
          <xm:sqref>K58</xm:sqref>
        </x14:conditionalFormatting>
        <x14:conditionalFormatting xmlns:xm="http://schemas.microsoft.com/office/excel/2006/main">
          <x14:cfRule type="expression" priority="86" id="{0DD4C9B3-41EA-492C-9283-581778565019}">
            <xm:f>K61=Pomocni!$Y$3</xm:f>
            <x14:dxf>
              <fill>
                <patternFill>
                  <bgColor rgb="FFFFC000"/>
                </patternFill>
              </fill>
            </x14:dxf>
          </x14:cfRule>
          <x14:cfRule type="expression" priority="87" id="{1A5BDA98-B99F-41FE-A14C-8FDFC53C163E}">
            <xm:f>K61=Pomocni!$Y$2</xm:f>
            <x14:dxf>
              <font>
                <b/>
                <i val="0"/>
              </font>
              <fill>
                <patternFill>
                  <bgColor rgb="FFFF0000"/>
                </patternFill>
              </fill>
            </x14:dxf>
          </x14:cfRule>
          <x14:cfRule type="expression" priority="88" id="{0358F583-5AA4-48E0-AD72-15663E454A7F}">
            <xm:f>K61=Pomocni!$Y$1</xm:f>
            <x14:dxf>
              <font>
                <b/>
                <i val="0"/>
              </font>
              <fill>
                <patternFill>
                  <bgColor rgb="FF92D050"/>
                </patternFill>
              </fill>
            </x14:dxf>
          </x14:cfRule>
          <xm:sqref>K61</xm:sqref>
        </x14:conditionalFormatting>
        <x14:conditionalFormatting xmlns:xm="http://schemas.microsoft.com/office/excel/2006/main">
          <x14:cfRule type="expression" priority="83" id="{3B1A03A3-10EC-40AD-9278-47C817B29A73}">
            <xm:f>K63=Pomocni!$Y$3</xm:f>
            <x14:dxf>
              <fill>
                <patternFill>
                  <bgColor rgb="FFFFC000"/>
                </patternFill>
              </fill>
            </x14:dxf>
          </x14:cfRule>
          <x14:cfRule type="expression" priority="84" id="{26273824-2CA2-472C-8734-79E9FAD14C2C}">
            <xm:f>K63=Pomocni!$Y$2</xm:f>
            <x14:dxf>
              <font>
                <b/>
                <i val="0"/>
              </font>
              <fill>
                <patternFill>
                  <bgColor rgb="FFFF0000"/>
                </patternFill>
              </fill>
            </x14:dxf>
          </x14:cfRule>
          <x14:cfRule type="expression" priority="85" id="{5B70EC01-B312-4615-B954-B1AB67A3897A}">
            <xm:f>K63=Pomocni!$Y$1</xm:f>
            <x14:dxf>
              <font>
                <b/>
                <i val="0"/>
              </font>
              <fill>
                <patternFill>
                  <bgColor rgb="FF92D050"/>
                </patternFill>
              </fill>
            </x14:dxf>
          </x14:cfRule>
          <xm:sqref>K63</xm:sqref>
        </x14:conditionalFormatting>
        <x14:conditionalFormatting xmlns:xm="http://schemas.microsoft.com/office/excel/2006/main">
          <x14:cfRule type="expression" priority="80" id="{2BEF9DA7-1646-441E-9186-B782846D5584}">
            <xm:f>K67=Pomocni!$Y$3</xm:f>
            <x14:dxf>
              <fill>
                <patternFill>
                  <bgColor rgb="FFFFC000"/>
                </patternFill>
              </fill>
            </x14:dxf>
          </x14:cfRule>
          <x14:cfRule type="expression" priority="81" id="{CA347CD8-8E85-451A-9C25-6E9793D61153}">
            <xm:f>K67=Pomocni!$Y$2</xm:f>
            <x14:dxf>
              <font>
                <b/>
                <i val="0"/>
              </font>
              <fill>
                <patternFill>
                  <bgColor rgb="FFFF0000"/>
                </patternFill>
              </fill>
            </x14:dxf>
          </x14:cfRule>
          <x14:cfRule type="expression" priority="82" id="{F8BF50E0-080C-4FF5-9900-DF27F735D31C}">
            <xm:f>K67=Pomocni!$Y$1</xm:f>
            <x14:dxf>
              <font>
                <b/>
                <i val="0"/>
              </font>
              <fill>
                <patternFill>
                  <bgColor rgb="FF92D050"/>
                </patternFill>
              </fill>
            </x14:dxf>
          </x14:cfRule>
          <xm:sqref>K67:K68</xm:sqref>
        </x14:conditionalFormatting>
        <x14:conditionalFormatting xmlns:xm="http://schemas.microsoft.com/office/excel/2006/main">
          <x14:cfRule type="expression" priority="77" id="{34E16AA9-B8E9-4DFC-981E-DFF216C90771}">
            <xm:f>K82=Pomocni!$Y$3</xm:f>
            <x14:dxf>
              <fill>
                <patternFill>
                  <bgColor rgb="FFFFC000"/>
                </patternFill>
              </fill>
            </x14:dxf>
          </x14:cfRule>
          <x14:cfRule type="expression" priority="78" id="{5402E531-6DBF-4335-9EEA-BCC08432474A}">
            <xm:f>K82=Pomocni!$Y$2</xm:f>
            <x14:dxf>
              <font>
                <b/>
                <i val="0"/>
              </font>
              <fill>
                <patternFill>
                  <bgColor rgb="FFFF0000"/>
                </patternFill>
              </fill>
            </x14:dxf>
          </x14:cfRule>
          <x14:cfRule type="expression" priority="79" id="{892453BE-C167-4488-B818-051C128D7740}">
            <xm:f>K82=Pomocni!$Y$1</xm:f>
            <x14:dxf>
              <font>
                <b/>
                <i val="0"/>
              </font>
              <fill>
                <patternFill>
                  <bgColor rgb="FF92D050"/>
                </patternFill>
              </fill>
            </x14:dxf>
          </x14:cfRule>
          <xm:sqref>K82</xm:sqref>
        </x14:conditionalFormatting>
        <x14:conditionalFormatting xmlns:xm="http://schemas.microsoft.com/office/excel/2006/main">
          <x14:cfRule type="expression" priority="74" id="{C219D655-5795-41E8-B870-6540FF440A74}">
            <xm:f>K84=Pomocni!$Y$3</xm:f>
            <x14:dxf>
              <fill>
                <patternFill>
                  <bgColor rgb="FFFFC000"/>
                </patternFill>
              </fill>
            </x14:dxf>
          </x14:cfRule>
          <x14:cfRule type="expression" priority="75" id="{4FEF1303-A24E-46BC-89FF-E9287AFADABE}">
            <xm:f>K84=Pomocni!$Y$2</xm:f>
            <x14:dxf>
              <font>
                <b/>
                <i val="0"/>
              </font>
              <fill>
                <patternFill>
                  <bgColor rgb="FFFF0000"/>
                </patternFill>
              </fill>
            </x14:dxf>
          </x14:cfRule>
          <x14:cfRule type="expression" priority="76" id="{FC98F427-B0F9-402A-A119-D82ADD4827C6}">
            <xm:f>K84=Pomocni!$Y$1</xm:f>
            <x14:dxf>
              <font>
                <b/>
                <i val="0"/>
              </font>
              <fill>
                <patternFill>
                  <bgColor rgb="FF92D050"/>
                </patternFill>
              </fill>
            </x14:dxf>
          </x14:cfRule>
          <xm:sqref>K84</xm:sqref>
        </x14:conditionalFormatting>
        <x14:conditionalFormatting xmlns:xm="http://schemas.microsoft.com/office/excel/2006/main">
          <x14:cfRule type="expression" priority="71" id="{8BCE5839-0DD7-4460-A462-86517EEEF5C5}">
            <xm:f>K85=Pomocni!$Y$3</xm:f>
            <x14:dxf>
              <fill>
                <patternFill>
                  <bgColor rgb="FFFFC000"/>
                </patternFill>
              </fill>
            </x14:dxf>
          </x14:cfRule>
          <x14:cfRule type="expression" priority="72" id="{194B5192-69EE-4C3A-B168-263BC55C8000}">
            <xm:f>K85=Pomocni!$Y$2</xm:f>
            <x14:dxf>
              <font>
                <b/>
                <i val="0"/>
              </font>
              <fill>
                <patternFill>
                  <bgColor rgb="FFFF0000"/>
                </patternFill>
              </fill>
            </x14:dxf>
          </x14:cfRule>
          <x14:cfRule type="expression" priority="73" id="{E55CC002-CF58-4AE2-8E65-6DDC90001B82}">
            <xm:f>K85=Pomocni!$Y$1</xm:f>
            <x14:dxf>
              <font>
                <b/>
                <i val="0"/>
              </font>
              <fill>
                <patternFill>
                  <bgColor rgb="FF92D050"/>
                </patternFill>
              </fill>
            </x14:dxf>
          </x14:cfRule>
          <xm:sqref>K85</xm:sqref>
        </x14:conditionalFormatting>
        <x14:conditionalFormatting xmlns:xm="http://schemas.microsoft.com/office/excel/2006/main">
          <x14:cfRule type="expression" priority="68" id="{BA351DE5-3A03-4ACD-938D-6AC369719205}">
            <xm:f>K88=Pomocni!$Y$3</xm:f>
            <x14:dxf>
              <fill>
                <patternFill>
                  <bgColor rgb="FFFFC000"/>
                </patternFill>
              </fill>
            </x14:dxf>
          </x14:cfRule>
          <x14:cfRule type="expression" priority="69" id="{A3BCB1E2-0062-45DF-B95C-03B30635D3F4}">
            <xm:f>K88=Pomocni!$Y$2</xm:f>
            <x14:dxf>
              <font>
                <b/>
                <i val="0"/>
              </font>
              <fill>
                <patternFill>
                  <bgColor rgb="FFFF0000"/>
                </patternFill>
              </fill>
            </x14:dxf>
          </x14:cfRule>
          <x14:cfRule type="expression" priority="70" id="{7F14E70A-3CB9-4094-8BAE-3C4EEAE09E63}">
            <xm:f>K88=Pomocni!$Y$1</xm:f>
            <x14:dxf>
              <font>
                <b/>
                <i val="0"/>
              </font>
              <fill>
                <patternFill>
                  <bgColor rgb="FF92D050"/>
                </patternFill>
              </fill>
            </x14:dxf>
          </x14:cfRule>
          <xm:sqref>K88</xm:sqref>
        </x14:conditionalFormatting>
        <x14:conditionalFormatting xmlns:xm="http://schemas.microsoft.com/office/excel/2006/main">
          <x14:cfRule type="expression" priority="65" id="{C43AFBFB-DC81-4208-8C1B-B3E62B35D941}">
            <xm:f>K91=Pomocni!$Y$3</xm:f>
            <x14:dxf>
              <fill>
                <patternFill>
                  <bgColor rgb="FFFFC000"/>
                </patternFill>
              </fill>
            </x14:dxf>
          </x14:cfRule>
          <x14:cfRule type="expression" priority="66" id="{E7B51FE6-51CA-4504-956C-43CC3B23D0F0}">
            <xm:f>K91=Pomocni!$Y$2</xm:f>
            <x14:dxf>
              <font>
                <b/>
                <i val="0"/>
              </font>
              <fill>
                <patternFill>
                  <bgColor rgb="FFFF0000"/>
                </patternFill>
              </fill>
            </x14:dxf>
          </x14:cfRule>
          <x14:cfRule type="expression" priority="67" id="{97540DFB-2A19-4F44-84C3-35E3FFFC70DD}">
            <xm:f>K91=Pomocni!$Y$1</xm:f>
            <x14:dxf>
              <font>
                <b/>
                <i val="0"/>
              </font>
              <fill>
                <patternFill>
                  <bgColor rgb="FF92D050"/>
                </patternFill>
              </fill>
            </x14:dxf>
          </x14:cfRule>
          <xm:sqref>K91:K92</xm:sqref>
        </x14:conditionalFormatting>
        <x14:conditionalFormatting xmlns:xm="http://schemas.microsoft.com/office/excel/2006/main">
          <x14:cfRule type="expression" priority="62" id="{E46FFFD3-DCFD-4769-BED7-8C8AC77B2F2E}">
            <xm:f>K93=Pomocni!$Y$3</xm:f>
            <x14:dxf>
              <fill>
                <patternFill>
                  <bgColor rgb="FFFFC000"/>
                </patternFill>
              </fill>
            </x14:dxf>
          </x14:cfRule>
          <x14:cfRule type="expression" priority="63" id="{6DF88175-14AB-427B-BC63-79245C3F8AB6}">
            <xm:f>K93=Pomocni!$Y$2</xm:f>
            <x14:dxf>
              <font>
                <b/>
                <i val="0"/>
              </font>
              <fill>
                <patternFill>
                  <bgColor rgb="FFFF0000"/>
                </patternFill>
              </fill>
            </x14:dxf>
          </x14:cfRule>
          <x14:cfRule type="expression" priority="64" id="{2CE19B9E-376D-46C1-85B6-E43B7E457E15}">
            <xm:f>K93=Pomocni!$Y$1</xm:f>
            <x14:dxf>
              <font>
                <b/>
                <i val="0"/>
              </font>
              <fill>
                <patternFill>
                  <bgColor rgb="FF92D050"/>
                </patternFill>
              </fill>
            </x14:dxf>
          </x14:cfRule>
          <xm:sqref>K93</xm:sqref>
        </x14:conditionalFormatting>
        <x14:conditionalFormatting xmlns:xm="http://schemas.microsoft.com/office/excel/2006/main">
          <x14:cfRule type="expression" priority="47" id="{43A079A6-8292-440D-9897-923D77348DF9}">
            <xm:f>K73=Pomocni!$Y$3</xm:f>
            <x14:dxf>
              <fill>
                <patternFill>
                  <bgColor rgb="FFFFC000"/>
                </patternFill>
              </fill>
            </x14:dxf>
          </x14:cfRule>
          <x14:cfRule type="expression" priority="48" id="{D6652226-33E2-4ECB-9556-84B3080ACF79}">
            <xm:f>K73=Pomocni!$Y$2</xm:f>
            <x14:dxf>
              <font>
                <b/>
                <i val="0"/>
              </font>
              <fill>
                <patternFill>
                  <bgColor rgb="FFFF0000"/>
                </patternFill>
              </fill>
            </x14:dxf>
          </x14:cfRule>
          <x14:cfRule type="expression" priority="49" id="{70DFEE0E-A584-446A-A9F1-7E0FF2A345B2}">
            <xm:f>K73=Pomocni!$Y$1</xm:f>
            <x14:dxf>
              <font>
                <b/>
                <i val="0"/>
              </font>
              <fill>
                <patternFill>
                  <bgColor rgb="FF92D050"/>
                </patternFill>
              </fill>
            </x14:dxf>
          </x14:cfRule>
          <xm:sqref>K73:K76</xm:sqref>
        </x14:conditionalFormatting>
        <x14:conditionalFormatting xmlns:xm="http://schemas.microsoft.com/office/excel/2006/main">
          <x14:cfRule type="expression" priority="59" id="{D470B907-8D34-45A7-98E9-AE8682A42858}">
            <xm:f>K69=Pomocni!$Y$3</xm:f>
            <x14:dxf>
              <fill>
                <patternFill>
                  <bgColor rgb="FFFFC000"/>
                </patternFill>
              </fill>
            </x14:dxf>
          </x14:cfRule>
          <x14:cfRule type="expression" priority="60" id="{96ABD811-76AC-4FD2-B95A-E7590C2DE97A}">
            <xm:f>K69=Pomocni!$Y$2</xm:f>
            <x14:dxf>
              <font>
                <b/>
                <i val="0"/>
              </font>
              <fill>
                <patternFill>
                  <bgColor rgb="FFFF0000"/>
                </patternFill>
              </fill>
            </x14:dxf>
          </x14:cfRule>
          <x14:cfRule type="expression" priority="61" id="{499D27F3-5B49-456C-9BE2-13F974844A1E}">
            <xm:f>K69=Pomocni!$Y$1</xm:f>
            <x14:dxf>
              <font>
                <b/>
                <i val="0"/>
              </font>
              <fill>
                <patternFill>
                  <bgColor rgb="FF92D050"/>
                </patternFill>
              </fill>
            </x14:dxf>
          </x14:cfRule>
          <xm:sqref>K69</xm:sqref>
        </x14:conditionalFormatting>
        <x14:conditionalFormatting xmlns:xm="http://schemas.microsoft.com/office/excel/2006/main">
          <x14:cfRule type="expression" priority="56" id="{2DB2A4E5-689A-43C3-AE10-8BD8B642C2F8}">
            <xm:f>K70=Pomocni!$Y$3</xm:f>
            <x14:dxf>
              <fill>
                <patternFill>
                  <bgColor rgb="FFFFC000"/>
                </patternFill>
              </fill>
            </x14:dxf>
          </x14:cfRule>
          <x14:cfRule type="expression" priority="57" id="{354419FC-4DF7-435A-8CBB-91C87B8E719B}">
            <xm:f>K70=Pomocni!$Y$2</xm:f>
            <x14:dxf>
              <font>
                <b/>
                <i val="0"/>
              </font>
              <fill>
                <patternFill>
                  <bgColor rgb="FFFF0000"/>
                </patternFill>
              </fill>
            </x14:dxf>
          </x14:cfRule>
          <x14:cfRule type="expression" priority="58" id="{05F99418-CA9C-4F82-9AC1-BF462EBE36A7}">
            <xm:f>K70=Pomocni!$Y$1</xm:f>
            <x14:dxf>
              <font>
                <b/>
                <i val="0"/>
              </font>
              <fill>
                <patternFill>
                  <bgColor rgb="FF92D050"/>
                </patternFill>
              </fill>
            </x14:dxf>
          </x14:cfRule>
          <xm:sqref>K70</xm:sqref>
        </x14:conditionalFormatting>
        <x14:conditionalFormatting xmlns:xm="http://schemas.microsoft.com/office/excel/2006/main">
          <x14:cfRule type="expression" priority="53" id="{33288A89-F882-4D64-8DD6-CAAC306BB6DB}">
            <xm:f>K71=Pomocni!$Y$3</xm:f>
            <x14:dxf>
              <fill>
                <patternFill>
                  <bgColor rgb="FFFFC000"/>
                </patternFill>
              </fill>
            </x14:dxf>
          </x14:cfRule>
          <x14:cfRule type="expression" priority="54" id="{7C697A77-CF34-4FC0-83FF-09D24A2A5AF9}">
            <xm:f>K71=Pomocni!$Y$2</xm:f>
            <x14:dxf>
              <font>
                <b/>
                <i val="0"/>
              </font>
              <fill>
                <patternFill>
                  <bgColor rgb="FFFF0000"/>
                </patternFill>
              </fill>
            </x14:dxf>
          </x14:cfRule>
          <x14:cfRule type="expression" priority="55" id="{8016BE77-E1B5-4488-BED7-D9AF4B32705B}">
            <xm:f>K71=Pomocni!$Y$1</xm:f>
            <x14:dxf>
              <font>
                <b/>
                <i val="0"/>
              </font>
              <fill>
                <patternFill>
                  <bgColor rgb="FF92D050"/>
                </patternFill>
              </fill>
            </x14:dxf>
          </x14:cfRule>
          <xm:sqref>K71</xm:sqref>
        </x14:conditionalFormatting>
        <x14:conditionalFormatting xmlns:xm="http://schemas.microsoft.com/office/excel/2006/main">
          <x14:cfRule type="expression" priority="50" id="{5724384B-C235-418F-ADB8-748E8A8D6373}">
            <xm:f>K72=Pomocni!$Y$3</xm:f>
            <x14:dxf>
              <fill>
                <patternFill>
                  <bgColor rgb="FFFFC000"/>
                </patternFill>
              </fill>
            </x14:dxf>
          </x14:cfRule>
          <x14:cfRule type="expression" priority="51" id="{7E2AE997-65F9-4CD7-9938-62C770C34207}">
            <xm:f>K72=Pomocni!$Y$2</xm:f>
            <x14:dxf>
              <font>
                <b/>
                <i val="0"/>
              </font>
              <fill>
                <patternFill>
                  <bgColor rgb="FFFF0000"/>
                </patternFill>
              </fill>
            </x14:dxf>
          </x14:cfRule>
          <x14:cfRule type="expression" priority="52" id="{2D57A99A-DB87-4D17-8C3B-8C5ADD08078F}">
            <xm:f>K72=Pomocni!$Y$1</xm:f>
            <x14:dxf>
              <font>
                <b/>
                <i val="0"/>
              </font>
              <fill>
                <patternFill>
                  <bgColor rgb="FF92D050"/>
                </patternFill>
              </fill>
            </x14:dxf>
          </x14:cfRule>
          <xm:sqref>K72</xm:sqref>
        </x14:conditionalFormatting>
        <x14:conditionalFormatting xmlns:xm="http://schemas.microsoft.com/office/excel/2006/main">
          <x14:cfRule type="expression" priority="32" id="{E69EEEA7-ABAB-4989-96C2-148E7951A3DA}">
            <xm:f>K32=Pomocni!$Y$3</xm:f>
            <x14:dxf>
              <fill>
                <patternFill>
                  <bgColor rgb="FFFFC000"/>
                </patternFill>
              </fill>
            </x14:dxf>
          </x14:cfRule>
          <x14:cfRule type="expression" priority="33" id="{92D3697D-BBD6-4026-920E-C0CF8266FD10}">
            <xm:f>K32=Pomocni!$Y$2</xm:f>
            <x14:dxf>
              <font>
                <b/>
                <i val="0"/>
              </font>
              <fill>
                <patternFill>
                  <bgColor rgb="FFFF0000"/>
                </patternFill>
              </fill>
            </x14:dxf>
          </x14:cfRule>
          <x14:cfRule type="expression" priority="34" id="{D68C882D-6794-4E61-81BB-F591819FC05B}">
            <xm:f>K32=Pomocni!$Y$1</xm:f>
            <x14:dxf>
              <font>
                <b/>
                <i val="0"/>
              </font>
              <fill>
                <patternFill>
                  <bgColor rgb="FF92D050"/>
                </patternFill>
              </fill>
            </x14:dxf>
          </x14:cfRule>
          <xm:sqref>K32</xm:sqref>
        </x14:conditionalFormatting>
        <x14:conditionalFormatting xmlns:xm="http://schemas.microsoft.com/office/excel/2006/main">
          <x14:cfRule type="expression" priority="25" id="{84A2253B-EC7F-415C-9A5A-99645B92BEA1}">
            <xm:f>K60=Pomocni!$Y$3</xm:f>
            <x14:dxf>
              <fill>
                <patternFill>
                  <bgColor rgb="FFFFC000"/>
                </patternFill>
              </fill>
            </x14:dxf>
          </x14:cfRule>
          <x14:cfRule type="expression" priority="26" id="{92E7C393-63C7-4BC9-B926-0429F3935A33}">
            <xm:f>K60=Pomocni!$Y$2</xm:f>
            <x14:dxf>
              <font>
                <b/>
                <i val="0"/>
              </font>
              <fill>
                <patternFill>
                  <bgColor rgb="FFFF0000"/>
                </patternFill>
              </fill>
            </x14:dxf>
          </x14:cfRule>
          <x14:cfRule type="expression" priority="27" id="{AB71656A-968B-4288-B494-B43D11B7DD72}">
            <xm:f>K60=Pomocni!$Y$1</xm:f>
            <x14:dxf>
              <font>
                <b/>
                <i val="0"/>
              </font>
              <fill>
                <patternFill>
                  <bgColor rgb="FF92D050"/>
                </patternFill>
              </fill>
            </x14:dxf>
          </x14:cfRule>
          <xm:sqref>K60</xm:sqref>
        </x14:conditionalFormatting>
        <x14:conditionalFormatting xmlns:xm="http://schemas.microsoft.com/office/excel/2006/main">
          <x14:cfRule type="expression" priority="19" id="{9F02B2C9-5350-41B9-B843-4FF88B81B12D}">
            <xm:f>K87=Pomocni!$Y$3</xm:f>
            <x14:dxf>
              <fill>
                <patternFill>
                  <bgColor rgb="FFFFC000"/>
                </patternFill>
              </fill>
            </x14:dxf>
          </x14:cfRule>
          <x14:cfRule type="expression" priority="20" id="{E80A3CA0-8C82-4BD2-9A95-3E3FE6186868}">
            <xm:f>K87=Pomocni!$Y$2</xm:f>
            <x14:dxf>
              <font>
                <b/>
                <i val="0"/>
              </font>
              <fill>
                <patternFill>
                  <bgColor rgb="FFFF0000"/>
                </patternFill>
              </fill>
            </x14:dxf>
          </x14:cfRule>
          <x14:cfRule type="expression" priority="21" id="{A9A19E8E-B2B1-40AB-A5DD-61F802E4AF60}">
            <xm:f>K87=Pomocni!$Y$1</xm:f>
            <x14:dxf>
              <font>
                <b/>
                <i val="0"/>
              </font>
              <fill>
                <patternFill>
                  <bgColor rgb="FF92D050"/>
                </patternFill>
              </fill>
            </x14:dxf>
          </x14:cfRule>
          <xm:sqref>K87</xm:sqref>
        </x14:conditionalFormatting>
        <x14:conditionalFormatting xmlns:xm="http://schemas.microsoft.com/office/excel/2006/main">
          <x14:cfRule type="expression" priority="3" id="{187E60CD-9F63-476F-B6ED-621165FB7195}">
            <xm:f>K78=Pomocni!$Y$3</xm:f>
            <x14:dxf>
              <fill>
                <patternFill>
                  <bgColor rgb="FFFFC000"/>
                </patternFill>
              </fill>
            </x14:dxf>
          </x14:cfRule>
          <x14:cfRule type="expression" priority="4" id="{0327A6D9-B2D4-4B98-BE3F-78B3B1CAC151}">
            <xm:f>K78=Pomocni!$Y$2</xm:f>
            <x14:dxf>
              <font>
                <b/>
                <i val="0"/>
              </font>
              <fill>
                <patternFill>
                  <bgColor rgb="FFFF0000"/>
                </patternFill>
              </fill>
            </x14:dxf>
          </x14:cfRule>
          <x14:cfRule type="expression" priority="5" id="{C455541D-A08B-45CF-91CA-F228B566AAE1}">
            <xm:f>K78=Pomocni!$Y$1</xm:f>
            <x14:dxf>
              <font>
                <b/>
                <i val="0"/>
              </font>
              <fill>
                <patternFill>
                  <bgColor rgb="FF92D050"/>
                </patternFill>
              </fill>
            </x14:dxf>
          </x14:cfRule>
          <xm:sqref>K78</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14:formula1>
            <xm:f>Pomocni!$T$46:$T$67</xm:f>
          </x14:formula1>
          <xm:sqref>G17:K17 J61</xm:sqref>
        </x14:dataValidation>
        <x14:dataValidation type="list" allowBlank="1" showInputMessage="1" showErrorMessage="1">
          <x14:formula1>
            <xm:f>Pomocni!$X$5:$X$7</xm:f>
          </x14:formula1>
          <xm:sqref>J74</xm:sqref>
        </x14:dataValidation>
        <x14:dataValidation type="list" allowBlank="1" showInputMessage="1" showErrorMessage="1">
          <x14:formula1>
            <xm:f>Pomocni!$AG$1:$AG$4</xm:f>
          </x14:formula1>
          <xm:sqref>J45:J46</xm:sqref>
        </x14:dataValidation>
        <x14:dataValidation type="list" allowBlank="1" showInputMessage="1" showErrorMessage="1">
          <x14:formula1>
            <xm:f>Pomocni!$Z$5:$Z$7</xm:f>
          </x14:formula1>
          <xm:sqref>J63</xm:sqref>
        </x14:dataValidation>
        <x14:dataValidation type="list" allowBlank="1" showInputMessage="1" showErrorMessage="1">
          <x14:formula1>
            <xm:f>Pomocni!$AG$1:$AG$3</xm:f>
          </x14:formula1>
          <xm:sqref>J44</xm:sqref>
        </x14:dataValidation>
        <x14:dataValidation type="list" allowBlank="1" showInputMessage="1" showErrorMessage="1">
          <x14:formula1>
            <xm:f>Pomocni!$E$12:$E$990</xm:f>
          </x14:formula1>
          <xm:sqref>J58 J30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U115"/>
  <sheetViews>
    <sheetView topLeftCell="A10" zoomScale="80" zoomScaleNormal="80" zoomScaleSheetLayoutView="50" workbookViewId="0">
      <selection activeCell="D33" sqref="D33:F33"/>
    </sheetView>
  </sheetViews>
  <sheetFormatPr defaultRowHeight="15" x14ac:dyDescent="0.25"/>
  <cols>
    <col min="1" max="1" width="6.5703125" style="90" customWidth="1"/>
    <col min="2" max="2" width="3.5703125" style="90" customWidth="1"/>
    <col min="3" max="3" width="3.7109375" style="90" customWidth="1"/>
    <col min="4" max="5" width="3" style="90" customWidth="1"/>
    <col min="6" max="6" width="26.85546875" style="90" customWidth="1"/>
    <col min="7" max="7" width="2.28515625" style="90" customWidth="1"/>
    <col min="8" max="8" width="32.42578125" style="90" customWidth="1"/>
    <col min="9" max="9" width="15.5703125" style="90" customWidth="1"/>
    <col min="10" max="10" width="24" style="90" customWidth="1"/>
    <col min="11" max="11" width="25.140625" style="90" customWidth="1"/>
    <col min="12" max="12" width="22.28515625" style="90" customWidth="1"/>
    <col min="13" max="13" width="16.140625" style="90" customWidth="1"/>
    <col min="14" max="14" width="19.140625" style="90" customWidth="1"/>
    <col min="15" max="15" width="19.42578125" style="90" customWidth="1"/>
    <col min="16" max="16" width="18.7109375" style="90" customWidth="1"/>
    <col min="17" max="17" width="22" style="90" customWidth="1"/>
    <col min="18" max="18" width="12.140625" style="90" customWidth="1"/>
    <col min="19" max="19" width="19.85546875" style="90" customWidth="1"/>
    <col min="20" max="20" width="16" style="90" customWidth="1"/>
    <col min="21" max="21" width="3" style="90" customWidth="1"/>
    <col min="22" max="16384" width="9.140625" style="90"/>
  </cols>
  <sheetData>
    <row r="1" spans="1:21" ht="21" x14ac:dyDescent="0.25">
      <c r="A1" s="88"/>
      <c r="B1" s="482" t="s">
        <v>2236</v>
      </c>
      <c r="C1" s="482"/>
      <c r="D1" s="482"/>
      <c r="E1" s="482"/>
      <c r="F1" s="482"/>
      <c r="G1" s="482"/>
      <c r="H1" s="482"/>
      <c r="I1" s="482"/>
      <c r="J1" s="482"/>
      <c r="K1" s="482"/>
      <c r="L1" s="482"/>
      <c r="M1" s="482"/>
      <c r="N1" s="482"/>
      <c r="O1" s="482"/>
      <c r="P1" s="482"/>
      <c r="Q1" s="482"/>
      <c r="R1" s="482"/>
      <c r="S1" s="482"/>
      <c r="T1" s="482"/>
      <c r="U1" s="482"/>
    </row>
    <row r="2" spans="1:21" x14ac:dyDescent="0.25">
      <c r="A2" s="88"/>
      <c r="B2" s="136"/>
      <c r="C2" s="483"/>
      <c r="D2" s="483"/>
      <c r="E2" s="483"/>
      <c r="F2" s="483"/>
      <c r="G2" s="483"/>
      <c r="H2" s="483"/>
      <c r="I2" s="483"/>
      <c r="J2" s="483"/>
      <c r="K2" s="483"/>
      <c r="L2" s="483"/>
      <c r="M2" s="136"/>
      <c r="N2" s="136"/>
      <c r="O2" s="136"/>
      <c r="P2" s="136"/>
      <c r="Q2" s="136"/>
      <c r="R2" s="136"/>
      <c r="S2" s="136"/>
      <c r="T2" s="136"/>
      <c r="U2" s="136"/>
    </row>
    <row r="3" spans="1:21" ht="31.5" customHeight="1" x14ac:dyDescent="0.25">
      <c r="A3" s="88"/>
      <c r="B3" s="136"/>
      <c r="C3" s="540" t="s">
        <v>3233</v>
      </c>
      <c r="D3" s="540"/>
      <c r="E3" s="540"/>
      <c r="F3" s="540"/>
      <c r="G3" s="540"/>
      <c r="H3" s="540"/>
      <c r="I3" s="540"/>
      <c r="J3" s="540"/>
      <c r="K3" s="540"/>
      <c r="L3" s="540"/>
      <c r="M3" s="540"/>
      <c r="N3" s="139"/>
      <c r="O3" s="139"/>
      <c r="P3" s="139"/>
      <c r="Q3" s="139"/>
      <c r="R3" s="139"/>
      <c r="S3" s="139"/>
      <c r="T3" s="139"/>
      <c r="U3" s="139"/>
    </row>
    <row r="4" spans="1:21" ht="12.75" customHeight="1" x14ac:dyDescent="0.25">
      <c r="A4" s="88"/>
      <c r="B4" s="136"/>
      <c r="C4" s="140"/>
      <c r="D4" s="140"/>
      <c r="E4" s="140"/>
      <c r="F4" s="140"/>
      <c r="G4" s="140"/>
      <c r="H4" s="140"/>
      <c r="I4" s="140"/>
      <c r="J4" s="140"/>
      <c r="K4" s="140"/>
      <c r="L4" s="140"/>
      <c r="M4" s="136"/>
      <c r="N4" s="136"/>
      <c r="O4" s="136"/>
      <c r="P4" s="136"/>
      <c r="Q4" s="136"/>
      <c r="R4" s="136"/>
      <c r="S4" s="136"/>
      <c r="T4" s="136"/>
      <c r="U4" s="136"/>
    </row>
    <row r="5" spans="1:21" ht="15.75" thickBot="1" x14ac:dyDescent="0.3">
      <c r="A5" s="88"/>
      <c r="B5" s="136"/>
      <c r="C5" s="485" t="s">
        <v>2039</v>
      </c>
      <c r="D5" s="485"/>
      <c r="E5" s="485"/>
      <c r="F5" s="485"/>
      <c r="G5" s="141"/>
      <c r="H5" s="141"/>
      <c r="I5" s="141"/>
      <c r="J5" s="141"/>
      <c r="K5" s="141"/>
      <c r="L5" s="140"/>
      <c r="M5" s="136"/>
      <c r="N5" s="136"/>
      <c r="O5" s="136"/>
      <c r="P5" s="136"/>
      <c r="Q5" s="136"/>
      <c r="R5" s="136"/>
      <c r="S5" s="136"/>
      <c r="T5" s="136"/>
      <c r="U5" s="136"/>
    </row>
    <row r="6" spans="1:21" x14ac:dyDescent="0.25">
      <c r="A6" s="88"/>
      <c r="B6" s="136"/>
      <c r="C6" s="419" t="s">
        <v>2025</v>
      </c>
      <c r="D6" s="420"/>
      <c r="E6" s="420"/>
      <c r="F6" s="420"/>
      <c r="G6" s="486" t="str">
        <f>IF(ISBLANK('Obrazac 1a'!G14),"",+'Obrazac 1a'!G14)</f>
        <v>m</v>
      </c>
      <c r="H6" s="486"/>
      <c r="I6" s="486"/>
      <c r="J6" s="486"/>
      <c r="K6" s="487"/>
      <c r="L6" s="140"/>
      <c r="M6" s="136"/>
      <c r="N6" s="136"/>
      <c r="O6" s="136"/>
      <c r="P6" s="136"/>
      <c r="Q6" s="136"/>
      <c r="R6" s="136"/>
      <c r="S6" s="136"/>
      <c r="T6" s="136"/>
      <c r="U6" s="136"/>
    </row>
    <row r="7" spans="1:21" x14ac:dyDescent="0.25">
      <c r="A7" s="88"/>
      <c r="B7" s="136"/>
      <c r="C7" s="415" t="s">
        <v>2026</v>
      </c>
      <c r="D7" s="416"/>
      <c r="E7" s="416"/>
      <c r="F7" s="416"/>
      <c r="G7" s="488" t="str">
        <f>IF(ISBLANK('Obrazac 1a'!G15),"",+'Obrazac 1a'!G15)</f>
        <v>m</v>
      </c>
      <c r="H7" s="488"/>
      <c r="I7" s="488"/>
      <c r="J7" s="488"/>
      <c r="K7" s="489"/>
      <c r="L7" s="140"/>
      <c r="M7" s="136"/>
      <c r="N7" s="136"/>
      <c r="O7" s="136"/>
      <c r="P7" s="136"/>
      <c r="Q7" s="136"/>
      <c r="R7" s="136"/>
      <c r="S7" s="136"/>
      <c r="T7" s="136"/>
      <c r="U7" s="136"/>
    </row>
    <row r="8" spans="1:21" x14ac:dyDescent="0.25">
      <c r="A8" s="88"/>
      <c r="B8" s="136"/>
      <c r="C8" s="415" t="s">
        <v>2027</v>
      </c>
      <c r="D8" s="416"/>
      <c r="E8" s="416"/>
      <c r="F8" s="416"/>
      <c r="G8" s="488" t="str">
        <f>IF(ISBLANK('Obrazac 1a'!G16),"",+'Obrazac 1a'!G16)</f>
        <v>m</v>
      </c>
      <c r="H8" s="488"/>
      <c r="I8" s="488"/>
      <c r="J8" s="488"/>
      <c r="K8" s="489"/>
      <c r="L8" s="140"/>
      <c r="M8" s="136"/>
      <c r="N8" s="136"/>
      <c r="O8" s="136"/>
      <c r="P8" s="136"/>
      <c r="Q8" s="136"/>
      <c r="R8" s="136"/>
      <c r="S8" s="136"/>
      <c r="T8" s="136"/>
      <c r="U8" s="136"/>
    </row>
    <row r="9" spans="1:21" x14ac:dyDescent="0.25">
      <c r="A9" s="88"/>
      <c r="B9" s="136"/>
      <c r="C9" s="415" t="s">
        <v>2028</v>
      </c>
      <c r="D9" s="416"/>
      <c r="E9" s="416"/>
      <c r="F9" s="416"/>
      <c r="G9" s="488" t="str">
        <f>IF(ISBLANK('Obrazac 1a'!G18),"",+'Obrazac 1a'!G18)</f>
        <v>m</v>
      </c>
      <c r="H9" s="488"/>
      <c r="I9" s="488"/>
      <c r="J9" s="488"/>
      <c r="K9" s="489"/>
      <c r="L9" s="140"/>
      <c r="M9" s="136"/>
      <c r="N9" s="136"/>
      <c r="O9" s="136"/>
      <c r="P9" s="136"/>
      <c r="Q9" s="136"/>
      <c r="R9" s="136"/>
      <c r="S9" s="136"/>
      <c r="T9" s="136"/>
      <c r="U9" s="136"/>
    </row>
    <row r="10" spans="1:21" ht="15.75" thickBot="1" x14ac:dyDescent="0.3">
      <c r="A10" s="88"/>
      <c r="B10" s="136"/>
      <c r="C10" s="417" t="s">
        <v>1976</v>
      </c>
      <c r="D10" s="418"/>
      <c r="E10" s="418"/>
      <c r="F10" s="418"/>
      <c r="G10" s="490" t="str">
        <f>IF(ISBLANK('Obrazac 1a'!J61),"",+'Obrazac 1a'!J61)</f>
        <v/>
      </c>
      <c r="H10" s="491"/>
      <c r="I10" s="491"/>
      <c r="J10" s="491"/>
      <c r="K10" s="492"/>
      <c r="L10" s="140"/>
      <c r="M10" s="136"/>
      <c r="N10" s="136"/>
      <c r="O10" s="136"/>
      <c r="P10" s="136"/>
      <c r="Q10" s="136"/>
      <c r="R10" s="136"/>
      <c r="S10" s="136"/>
      <c r="T10" s="136"/>
      <c r="U10" s="136"/>
    </row>
    <row r="11" spans="1:21" x14ac:dyDescent="0.25">
      <c r="A11" s="88"/>
      <c r="B11" s="136"/>
      <c r="C11" s="95"/>
      <c r="D11" s="95"/>
      <c r="E11" s="95"/>
      <c r="F11" s="95"/>
      <c r="G11" s="142"/>
      <c r="H11" s="142"/>
      <c r="I11" s="142"/>
      <c r="J11" s="142"/>
      <c r="K11" s="142"/>
      <c r="L11" s="140"/>
      <c r="M11" s="136"/>
      <c r="N11" s="136"/>
      <c r="O11" s="136"/>
      <c r="P11" s="136"/>
      <c r="Q11" s="136"/>
      <c r="R11" s="136"/>
      <c r="S11" s="136"/>
      <c r="T11" s="136"/>
      <c r="U11" s="136"/>
    </row>
    <row r="12" spans="1:21" x14ac:dyDescent="0.25">
      <c r="A12" s="88"/>
      <c r="B12" s="136"/>
      <c r="C12" s="484" t="str">
        <f>+G6</f>
        <v>m</v>
      </c>
      <c r="D12" s="484"/>
      <c r="E12" s="484"/>
      <c r="F12" s="484"/>
      <c r="G12" s="484"/>
      <c r="H12" s="484"/>
      <c r="I12" s="484"/>
      <c r="J12" s="484"/>
      <c r="K12" s="484"/>
      <c r="L12" s="484"/>
      <c r="M12" s="136"/>
      <c r="N12" s="136"/>
      <c r="O12" s="136"/>
      <c r="P12" s="136"/>
      <c r="Q12" s="136"/>
      <c r="R12" s="136"/>
      <c r="S12" s="136"/>
      <c r="T12" s="136"/>
      <c r="U12" s="136"/>
    </row>
    <row r="13" spans="1:21" x14ac:dyDescent="0.25">
      <c r="A13" s="88"/>
      <c r="B13" s="136"/>
      <c r="C13" s="546" t="s">
        <v>1954</v>
      </c>
      <c r="D13" s="546"/>
      <c r="E13" s="546"/>
      <c r="F13" s="546"/>
      <c r="G13" s="546"/>
      <c r="H13" s="546"/>
      <c r="I13" s="546"/>
      <c r="J13" s="372"/>
      <c r="K13" s="143"/>
      <c r="L13" s="143"/>
      <c r="M13" s="136"/>
      <c r="N13" s="136"/>
      <c r="O13" s="136"/>
      <c r="P13" s="136"/>
      <c r="Q13" s="136"/>
      <c r="R13" s="136"/>
      <c r="S13" s="136"/>
      <c r="T13" s="136"/>
      <c r="U13" s="136"/>
    </row>
    <row r="14" spans="1:21" x14ac:dyDescent="0.25">
      <c r="A14" s="88"/>
      <c r="B14" s="136"/>
      <c r="C14" s="472" t="s">
        <v>2240</v>
      </c>
      <c r="D14" s="472"/>
      <c r="E14" s="472"/>
      <c r="F14" s="472"/>
      <c r="G14" s="472"/>
      <c r="H14" s="472"/>
      <c r="I14" s="472"/>
      <c r="J14" s="472"/>
      <c r="K14" s="472"/>
      <c r="L14" s="472"/>
      <c r="M14" s="472"/>
      <c r="N14" s="472"/>
      <c r="O14" s="472"/>
      <c r="P14" s="472"/>
      <c r="Q14" s="472"/>
      <c r="R14" s="136"/>
      <c r="S14" s="136"/>
      <c r="T14" s="136"/>
      <c r="U14" s="136"/>
    </row>
    <row r="15" spans="1:21" x14ac:dyDescent="0.25">
      <c r="A15" s="88"/>
      <c r="B15" s="136"/>
      <c r="C15" s="144"/>
      <c r="D15" s="144"/>
      <c r="E15" s="144"/>
      <c r="F15" s="144"/>
      <c r="G15" s="144"/>
      <c r="H15" s="144"/>
      <c r="I15" s="144"/>
      <c r="J15" s="144"/>
      <c r="K15" s="144"/>
      <c r="L15" s="144"/>
      <c r="M15" s="136"/>
      <c r="N15" s="136"/>
      <c r="O15" s="136"/>
      <c r="P15" s="136"/>
      <c r="Q15" s="136"/>
      <c r="R15" s="136"/>
      <c r="S15" s="136"/>
      <c r="T15" s="136"/>
      <c r="U15" s="136"/>
    </row>
    <row r="16" spans="1:21" x14ac:dyDescent="0.25">
      <c r="A16" s="88"/>
      <c r="B16" s="136"/>
      <c r="C16" s="481" t="s">
        <v>3253</v>
      </c>
      <c r="D16" s="481"/>
      <c r="E16" s="481"/>
      <c r="F16" s="481"/>
      <c r="G16" s="481"/>
      <c r="H16" s="481"/>
      <c r="I16" s="481"/>
      <c r="J16" s="481"/>
      <c r="K16" s="481"/>
      <c r="L16" s="481"/>
      <c r="M16" s="481"/>
      <c r="N16" s="481"/>
      <c r="O16" s="481"/>
      <c r="P16" s="481"/>
      <c r="Q16" s="481"/>
      <c r="R16" s="139"/>
      <c r="S16" s="139"/>
      <c r="T16" s="139"/>
      <c r="U16" s="139"/>
    </row>
    <row r="17" spans="1:21" x14ac:dyDescent="0.25">
      <c r="A17" s="88"/>
      <c r="B17" s="136"/>
      <c r="C17" s="145"/>
      <c r="D17" s="145"/>
      <c r="E17" s="145"/>
      <c r="F17" s="145"/>
      <c r="G17" s="145"/>
      <c r="H17" s="145"/>
      <c r="I17" s="145"/>
      <c r="J17" s="145"/>
      <c r="K17" s="145"/>
      <c r="L17" s="145"/>
      <c r="M17" s="136"/>
      <c r="N17" s="136"/>
      <c r="O17" s="136"/>
      <c r="P17" s="136"/>
      <c r="Q17" s="136"/>
      <c r="R17" s="136"/>
      <c r="S17" s="136"/>
      <c r="T17" s="136"/>
      <c r="U17" s="136"/>
    </row>
    <row r="18" spans="1:21" x14ac:dyDescent="0.25">
      <c r="A18" s="88"/>
      <c r="B18" s="136"/>
      <c r="C18" s="498" t="str">
        <f ca="1">+"Tablica 1. Potpore koje su dodijeljene/zatražene Poslovnom subjektu u "&amp;YEAR(H92)&amp;". godini"</f>
        <v>Tablica 1. Potpore koje su dodijeljene/zatražene Poslovnom subjektu u 2018. godini</v>
      </c>
      <c r="D18" s="498"/>
      <c r="E18" s="498"/>
      <c r="F18" s="498"/>
      <c r="G18" s="498"/>
      <c r="H18" s="498"/>
      <c r="I18" s="498"/>
      <c r="J18" s="136"/>
      <c r="K18" s="136"/>
      <c r="L18" s="136"/>
      <c r="M18" s="136"/>
      <c r="N18" s="136"/>
      <c r="O18" s="136"/>
      <c r="P18" s="136"/>
      <c r="Q18" s="136"/>
      <c r="R18" s="136"/>
      <c r="S18" s="136"/>
      <c r="T18" s="138"/>
      <c r="U18" s="146"/>
    </row>
    <row r="19" spans="1:21" ht="90" x14ac:dyDescent="0.25">
      <c r="A19" s="88"/>
      <c r="B19" s="136"/>
      <c r="C19" s="147"/>
      <c r="D19" s="499" t="s">
        <v>1955</v>
      </c>
      <c r="E19" s="500"/>
      <c r="F19" s="501"/>
      <c r="G19" s="499" t="s">
        <v>2235</v>
      </c>
      <c r="H19" s="501"/>
      <c r="I19" s="499" t="s">
        <v>2024</v>
      </c>
      <c r="J19" s="501"/>
      <c r="K19" s="148" t="s">
        <v>1976</v>
      </c>
      <c r="L19" s="148" t="s">
        <v>2102</v>
      </c>
      <c r="M19" s="148" t="s">
        <v>3328</v>
      </c>
      <c r="N19" s="148" t="s">
        <v>2209</v>
      </c>
      <c r="O19" s="149" t="s">
        <v>1957</v>
      </c>
      <c r="P19" s="149" t="s">
        <v>1956</v>
      </c>
      <c r="Q19" s="149" t="s">
        <v>2031</v>
      </c>
      <c r="R19" s="149" t="s">
        <v>2041</v>
      </c>
      <c r="S19" s="149" t="s">
        <v>3254</v>
      </c>
      <c r="T19" s="149" t="s">
        <v>2040</v>
      </c>
      <c r="U19" s="136"/>
    </row>
    <row r="20" spans="1:21" x14ac:dyDescent="0.25">
      <c r="A20" s="88"/>
      <c r="B20" s="136"/>
      <c r="C20" s="150">
        <v>1</v>
      </c>
      <c r="D20" s="493"/>
      <c r="E20" s="494"/>
      <c r="F20" s="495"/>
      <c r="G20" s="496"/>
      <c r="H20" s="497"/>
      <c r="I20" s="496"/>
      <c r="J20" s="497"/>
      <c r="K20" s="85"/>
      <c r="L20" s="65"/>
      <c r="M20" s="65"/>
      <c r="N20" s="65"/>
      <c r="O20" s="66"/>
      <c r="P20" s="364"/>
      <c r="Q20" s="364"/>
      <c r="R20" s="363"/>
      <c r="S20" s="67"/>
      <c r="T20" s="68"/>
      <c r="U20" s="136"/>
    </row>
    <row r="21" spans="1:21" x14ac:dyDescent="0.25">
      <c r="A21" s="88"/>
      <c r="B21" s="136"/>
      <c r="C21" s="150">
        <v>2</v>
      </c>
      <c r="D21" s="493"/>
      <c r="E21" s="494"/>
      <c r="F21" s="495"/>
      <c r="G21" s="496"/>
      <c r="H21" s="497"/>
      <c r="I21" s="496"/>
      <c r="J21" s="497"/>
      <c r="K21" s="85"/>
      <c r="L21" s="65"/>
      <c r="M21" s="65"/>
      <c r="N21" s="65"/>
      <c r="O21" s="66"/>
      <c r="P21" s="364"/>
      <c r="Q21" s="364"/>
      <c r="R21" s="363"/>
      <c r="S21" s="67"/>
      <c r="T21" s="68"/>
      <c r="U21" s="136"/>
    </row>
    <row r="22" spans="1:21" x14ac:dyDescent="0.25">
      <c r="A22" s="88"/>
      <c r="B22" s="136"/>
      <c r="C22" s="150">
        <v>3</v>
      </c>
      <c r="D22" s="493"/>
      <c r="E22" s="494"/>
      <c r="F22" s="495"/>
      <c r="G22" s="496"/>
      <c r="H22" s="497"/>
      <c r="I22" s="496"/>
      <c r="J22" s="497"/>
      <c r="K22" s="85"/>
      <c r="L22" s="65"/>
      <c r="M22" s="65"/>
      <c r="N22" s="65"/>
      <c r="O22" s="66"/>
      <c r="P22" s="364"/>
      <c r="Q22" s="364"/>
      <c r="R22" s="363"/>
      <c r="S22" s="67"/>
      <c r="T22" s="68"/>
      <c r="U22" s="136"/>
    </row>
    <row r="23" spans="1:21" x14ac:dyDescent="0.25">
      <c r="A23" s="88"/>
      <c r="B23" s="136"/>
      <c r="C23" s="150">
        <v>4</v>
      </c>
      <c r="D23" s="493"/>
      <c r="E23" s="494"/>
      <c r="F23" s="495"/>
      <c r="G23" s="496"/>
      <c r="H23" s="497"/>
      <c r="I23" s="496"/>
      <c r="J23" s="497"/>
      <c r="K23" s="85"/>
      <c r="L23" s="65"/>
      <c r="M23" s="65"/>
      <c r="N23" s="65"/>
      <c r="O23" s="66"/>
      <c r="P23" s="364"/>
      <c r="Q23" s="364"/>
      <c r="R23" s="363"/>
      <c r="S23" s="67"/>
      <c r="T23" s="68"/>
      <c r="U23" s="136"/>
    </row>
    <row r="24" spans="1:21" x14ac:dyDescent="0.25">
      <c r="A24" s="88"/>
      <c r="B24" s="136"/>
      <c r="C24" s="150">
        <v>5</v>
      </c>
      <c r="D24" s="493"/>
      <c r="E24" s="494"/>
      <c r="F24" s="495"/>
      <c r="G24" s="496"/>
      <c r="H24" s="497"/>
      <c r="I24" s="496"/>
      <c r="J24" s="497"/>
      <c r="K24" s="85"/>
      <c r="L24" s="65"/>
      <c r="M24" s="65"/>
      <c r="N24" s="65"/>
      <c r="O24" s="66"/>
      <c r="P24" s="364"/>
      <c r="Q24" s="364"/>
      <c r="R24" s="363"/>
      <c r="S24" s="67"/>
      <c r="T24" s="68"/>
      <c r="U24" s="136"/>
    </row>
    <row r="25" spans="1:21" x14ac:dyDescent="0.25">
      <c r="A25" s="88"/>
      <c r="B25" s="136"/>
      <c r="C25" s="136"/>
      <c r="D25" s="508" t="s">
        <v>3262</v>
      </c>
      <c r="E25" s="508"/>
      <c r="F25" s="508"/>
      <c r="G25" s="508"/>
      <c r="H25" s="508"/>
      <c r="I25" s="508"/>
      <c r="J25" s="508"/>
      <c r="K25" s="508"/>
      <c r="L25" s="151"/>
      <c r="M25" s="151"/>
      <c r="N25" s="136"/>
      <c r="O25" s="136"/>
      <c r="P25" s="136"/>
      <c r="Q25" s="136"/>
      <c r="R25" s="136"/>
      <c r="S25" s="136"/>
      <c r="T25" s="151"/>
      <c r="U25" s="136"/>
    </row>
    <row r="26" spans="1:21" ht="15.75" thickBot="1" x14ac:dyDescent="0.3">
      <c r="A26" s="88"/>
      <c r="B26" s="136"/>
      <c r="C26" s="136"/>
      <c r="D26" s="140"/>
      <c r="E26" s="140"/>
      <c r="F26" s="140"/>
      <c r="G26" s="140"/>
      <c r="H26" s="136"/>
      <c r="I26" s="136"/>
      <c r="J26" s="136"/>
      <c r="K26" s="136"/>
      <c r="L26" s="136"/>
      <c r="M26" s="120"/>
      <c r="N26" s="136"/>
      <c r="O26" s="136"/>
      <c r="P26" s="136"/>
      <c r="Q26" s="136"/>
      <c r="R26" s="136"/>
      <c r="S26" s="136"/>
      <c r="T26" s="136"/>
      <c r="U26" s="136"/>
    </row>
    <row r="27" spans="1:21" ht="15.75" thickBot="1" x14ac:dyDescent="0.3">
      <c r="A27" s="88"/>
      <c r="B27" s="136"/>
      <c r="C27" s="136"/>
      <c r="D27" s="502" t="str">
        <f ca="1">+"Ukupno dodijeljene potpore u "&amp;YEAR(H92)&amp;". godini"</f>
        <v>Ukupno dodijeljene potpore u 2018. godini</v>
      </c>
      <c r="E27" s="503"/>
      <c r="F27" s="503"/>
      <c r="G27" s="503"/>
      <c r="H27" s="503"/>
      <c r="I27" s="503"/>
      <c r="J27" s="503"/>
      <c r="K27" s="503"/>
      <c r="L27" s="503"/>
      <c r="M27" s="503"/>
      <c r="N27" s="503"/>
      <c r="O27" s="504"/>
      <c r="P27" s="152">
        <f>SUM(P20:P24)</f>
        <v>0</v>
      </c>
      <c r="Q27" s="152">
        <f>SUM(Q20:Q24)</f>
        <v>0</v>
      </c>
      <c r="R27" s="136"/>
      <c r="S27" s="136"/>
      <c r="T27" s="136"/>
      <c r="U27" s="136"/>
    </row>
    <row r="28" spans="1:21" ht="15.75" thickBot="1" x14ac:dyDescent="0.3">
      <c r="A28" s="88"/>
      <c r="B28" s="136"/>
      <c r="C28" s="136"/>
      <c r="D28" s="505" t="str">
        <f ca="1">+"Od toga potpore male vrijednosti u "&amp;YEAR(H92)&amp;". godini"</f>
        <v>Od toga potpore male vrijednosti u 2018. godini</v>
      </c>
      <c r="E28" s="506"/>
      <c r="F28" s="506"/>
      <c r="G28" s="506"/>
      <c r="H28" s="506"/>
      <c r="I28" s="506"/>
      <c r="J28" s="506"/>
      <c r="K28" s="506"/>
      <c r="L28" s="506"/>
      <c r="M28" s="506"/>
      <c r="N28" s="506"/>
      <c r="O28" s="507"/>
      <c r="P28" s="153">
        <f ca="1">+SUMIF(G20:H24,Pomocni!W19,P20:P24)</f>
        <v>0</v>
      </c>
      <c r="Q28" s="153">
        <f ca="1">+SUMIF(G20:H24,Pomocni!W19,Q20:Q24)</f>
        <v>0</v>
      </c>
      <c r="R28" s="136"/>
      <c r="S28" s="136"/>
      <c r="T28" s="136"/>
      <c r="U28" s="136"/>
    </row>
    <row r="29" spans="1:21" x14ac:dyDescent="0.25">
      <c r="A29" s="88"/>
      <c r="B29" s="136"/>
      <c r="C29" s="136"/>
      <c r="D29" s="154"/>
      <c r="E29" s="154"/>
      <c r="F29" s="154"/>
      <c r="G29" s="154"/>
      <c r="H29" s="154"/>
      <c r="I29" s="154"/>
      <c r="J29" s="155"/>
      <c r="K29" s="155"/>
      <c r="L29" s="136"/>
      <c r="M29" s="136"/>
      <c r="N29" s="136"/>
      <c r="O29" s="136"/>
      <c r="P29" s="136"/>
      <c r="Q29" s="136"/>
      <c r="R29" s="136"/>
      <c r="S29" s="136"/>
      <c r="T29" s="136"/>
      <c r="U29" s="136"/>
    </row>
    <row r="30" spans="1:21" x14ac:dyDescent="0.25">
      <c r="A30" s="88"/>
      <c r="B30" s="136"/>
      <c r="C30" s="136"/>
      <c r="D30" s="154"/>
      <c r="E30" s="154"/>
      <c r="F30" s="154"/>
      <c r="G30" s="154"/>
      <c r="H30" s="154"/>
      <c r="I30" s="154"/>
      <c r="J30" s="155"/>
      <c r="K30" s="155"/>
      <c r="L30" s="136"/>
      <c r="M30" s="136"/>
      <c r="N30" s="136"/>
      <c r="O30" s="136"/>
      <c r="P30" s="136"/>
      <c r="Q30" s="136"/>
      <c r="R30" s="136"/>
      <c r="S30" s="136"/>
      <c r="T30" s="136"/>
      <c r="U30" s="136"/>
    </row>
    <row r="31" spans="1:21" x14ac:dyDescent="0.25">
      <c r="A31" s="88"/>
      <c r="B31" s="136"/>
      <c r="C31" s="498" t="str">
        <f ca="1">+"Tablica 2. Potpore koje su dodijeljene Poslovnom subjektu u "&amp;(YEAR(H92)-1)&amp;". godini"</f>
        <v>Tablica 2. Potpore koje su dodijeljene Poslovnom subjektu u 2017. godini</v>
      </c>
      <c r="D31" s="498"/>
      <c r="E31" s="498"/>
      <c r="F31" s="498"/>
      <c r="G31" s="498"/>
      <c r="H31" s="498"/>
      <c r="I31" s="498"/>
      <c r="J31" s="136"/>
      <c r="K31" s="136"/>
      <c r="L31" s="136"/>
      <c r="M31" s="136"/>
      <c r="N31" s="136"/>
      <c r="O31" s="136"/>
      <c r="P31" s="136"/>
      <c r="Q31" s="136"/>
      <c r="R31" s="136"/>
      <c r="S31" s="136"/>
      <c r="T31" s="136"/>
      <c r="U31" s="136"/>
    </row>
    <row r="32" spans="1:21" ht="75" x14ac:dyDescent="0.25">
      <c r="A32" s="88"/>
      <c r="B32" s="136"/>
      <c r="C32" s="147"/>
      <c r="D32" s="499" t="s">
        <v>1955</v>
      </c>
      <c r="E32" s="500"/>
      <c r="F32" s="501"/>
      <c r="G32" s="499" t="s">
        <v>2235</v>
      </c>
      <c r="H32" s="501"/>
      <c r="I32" s="499" t="s">
        <v>2024</v>
      </c>
      <c r="J32" s="501"/>
      <c r="K32" s="148" t="s">
        <v>1976</v>
      </c>
      <c r="L32" s="148" t="s">
        <v>2102</v>
      </c>
      <c r="M32" s="149" t="s">
        <v>1957</v>
      </c>
      <c r="N32" s="149" t="s">
        <v>1956</v>
      </c>
      <c r="O32" s="149" t="s">
        <v>2031</v>
      </c>
      <c r="P32" s="149" t="s">
        <v>2041</v>
      </c>
      <c r="Q32" s="149" t="s">
        <v>3255</v>
      </c>
      <c r="R32" s="539" t="s">
        <v>2040</v>
      </c>
      <c r="S32" s="539"/>
      <c r="T32" s="136"/>
      <c r="U32" s="136"/>
    </row>
    <row r="33" spans="1:21" x14ac:dyDescent="0.25">
      <c r="A33" s="88"/>
      <c r="B33" s="136"/>
      <c r="C33" s="150">
        <v>1</v>
      </c>
      <c r="D33" s="496"/>
      <c r="E33" s="509"/>
      <c r="F33" s="497"/>
      <c r="G33" s="496"/>
      <c r="H33" s="497"/>
      <c r="I33" s="496"/>
      <c r="J33" s="497"/>
      <c r="K33" s="85"/>
      <c r="L33" s="65"/>
      <c r="M33" s="66"/>
      <c r="N33" s="364"/>
      <c r="O33" s="364"/>
      <c r="P33" s="363"/>
      <c r="Q33" s="67"/>
      <c r="R33" s="547"/>
      <c r="S33" s="547"/>
      <c r="T33" s="136"/>
      <c r="U33" s="136"/>
    </row>
    <row r="34" spans="1:21" x14ac:dyDescent="0.25">
      <c r="A34" s="88"/>
      <c r="B34" s="136"/>
      <c r="C34" s="150">
        <v>2</v>
      </c>
      <c r="D34" s="496"/>
      <c r="E34" s="509"/>
      <c r="F34" s="497"/>
      <c r="G34" s="496"/>
      <c r="H34" s="497"/>
      <c r="I34" s="496"/>
      <c r="J34" s="497"/>
      <c r="K34" s="85"/>
      <c r="L34" s="65"/>
      <c r="M34" s="66"/>
      <c r="N34" s="364"/>
      <c r="O34" s="364"/>
      <c r="P34" s="363"/>
      <c r="Q34" s="67"/>
      <c r="R34" s="547"/>
      <c r="S34" s="547"/>
      <c r="T34" s="136"/>
      <c r="U34" s="136"/>
    </row>
    <row r="35" spans="1:21" x14ac:dyDescent="0.25">
      <c r="A35" s="88"/>
      <c r="B35" s="136"/>
      <c r="C35" s="150">
        <v>3</v>
      </c>
      <c r="D35" s="496"/>
      <c r="E35" s="509"/>
      <c r="F35" s="497"/>
      <c r="G35" s="496"/>
      <c r="H35" s="497"/>
      <c r="I35" s="496"/>
      <c r="J35" s="497"/>
      <c r="K35" s="85"/>
      <c r="L35" s="65"/>
      <c r="M35" s="66"/>
      <c r="N35" s="364"/>
      <c r="O35" s="364"/>
      <c r="P35" s="363"/>
      <c r="Q35" s="67"/>
      <c r="R35" s="547"/>
      <c r="S35" s="547"/>
      <c r="T35" s="136"/>
      <c r="U35" s="136"/>
    </row>
    <row r="36" spans="1:21" x14ac:dyDescent="0.25">
      <c r="A36" s="88"/>
      <c r="B36" s="136"/>
      <c r="C36" s="150">
        <v>4</v>
      </c>
      <c r="D36" s="496"/>
      <c r="E36" s="509"/>
      <c r="F36" s="497"/>
      <c r="G36" s="496"/>
      <c r="H36" s="497"/>
      <c r="I36" s="496"/>
      <c r="J36" s="497"/>
      <c r="K36" s="85"/>
      <c r="L36" s="65"/>
      <c r="M36" s="66"/>
      <c r="N36" s="364"/>
      <c r="O36" s="364"/>
      <c r="P36" s="363"/>
      <c r="Q36" s="67"/>
      <c r="R36" s="547"/>
      <c r="S36" s="547"/>
      <c r="T36" s="136"/>
      <c r="U36" s="136"/>
    </row>
    <row r="37" spans="1:21" x14ac:dyDescent="0.25">
      <c r="A37" s="88"/>
      <c r="B37" s="136"/>
      <c r="C37" s="150">
        <v>5</v>
      </c>
      <c r="D37" s="496"/>
      <c r="E37" s="509"/>
      <c r="F37" s="497"/>
      <c r="G37" s="496"/>
      <c r="H37" s="497"/>
      <c r="I37" s="496"/>
      <c r="J37" s="497"/>
      <c r="K37" s="85"/>
      <c r="L37" s="65"/>
      <c r="M37" s="66"/>
      <c r="N37" s="364"/>
      <c r="O37" s="364"/>
      <c r="P37" s="363"/>
      <c r="Q37" s="67"/>
      <c r="R37" s="547"/>
      <c r="S37" s="547"/>
      <c r="T37" s="136"/>
      <c r="U37" s="136"/>
    </row>
    <row r="38" spans="1:21" x14ac:dyDescent="0.25">
      <c r="A38" s="88"/>
      <c r="B38" s="136"/>
      <c r="C38" s="136"/>
      <c r="D38" s="508" t="s">
        <v>3262</v>
      </c>
      <c r="E38" s="508"/>
      <c r="F38" s="508"/>
      <c r="G38" s="508"/>
      <c r="H38" s="508"/>
      <c r="I38" s="508"/>
      <c r="J38" s="508"/>
      <c r="K38" s="508"/>
      <c r="L38" s="151"/>
      <c r="M38" s="151"/>
      <c r="N38" s="136"/>
      <c r="O38" s="136"/>
      <c r="P38" s="136"/>
      <c r="Q38" s="136"/>
      <c r="R38" s="136"/>
      <c r="S38" s="136"/>
      <c r="T38" s="136"/>
      <c r="U38" s="136"/>
    </row>
    <row r="39" spans="1:21" ht="15.75" thickBot="1" x14ac:dyDescent="0.3">
      <c r="A39" s="88"/>
      <c r="B39" s="136"/>
      <c r="C39" s="136"/>
      <c r="D39" s="140"/>
      <c r="E39" s="140"/>
      <c r="F39" s="140"/>
      <c r="G39" s="140"/>
      <c r="H39" s="136"/>
      <c r="I39" s="136"/>
      <c r="J39" s="136"/>
      <c r="K39" s="136"/>
      <c r="L39" s="136"/>
      <c r="M39" s="120"/>
      <c r="N39" s="136"/>
      <c r="O39" s="136"/>
      <c r="P39" s="136"/>
      <c r="Q39" s="136"/>
      <c r="R39" s="136"/>
      <c r="S39" s="136"/>
      <c r="T39" s="136"/>
      <c r="U39" s="136"/>
    </row>
    <row r="40" spans="1:21" ht="15.75" thickBot="1" x14ac:dyDescent="0.3">
      <c r="A40" s="88"/>
      <c r="B40" s="136"/>
      <c r="C40" s="136"/>
      <c r="D40" s="502" t="str">
        <f ca="1">+"Ukupno dodijeljene potpore u "&amp;(YEAR(H92)-1)&amp;". godini"</f>
        <v>Ukupno dodijeljene potpore u 2017. godini</v>
      </c>
      <c r="E40" s="503"/>
      <c r="F40" s="503"/>
      <c r="G40" s="503"/>
      <c r="H40" s="503"/>
      <c r="I40" s="503"/>
      <c r="J40" s="503"/>
      <c r="K40" s="503"/>
      <c r="L40" s="503"/>
      <c r="M40" s="504"/>
      <c r="N40" s="152">
        <f>SUM(N33:N37)</f>
        <v>0</v>
      </c>
      <c r="O40" s="152">
        <f>SUM(O33:O37)</f>
        <v>0</v>
      </c>
      <c r="P40" s="136"/>
      <c r="Q40" s="136"/>
      <c r="R40" s="136"/>
      <c r="S40" s="136"/>
      <c r="T40" s="136"/>
      <c r="U40" s="136"/>
    </row>
    <row r="41" spans="1:21" ht="15.75" thickBot="1" x14ac:dyDescent="0.3">
      <c r="A41" s="88"/>
      <c r="B41" s="136"/>
      <c r="C41" s="136"/>
      <c r="D41" s="505" t="str">
        <f ca="1">+"Od toga potpore male vrijednosti u "&amp;(YEAR(H92)-1)&amp;". godini"</f>
        <v>Od toga potpore male vrijednosti u 2017. godini</v>
      </c>
      <c r="E41" s="506"/>
      <c r="F41" s="506"/>
      <c r="G41" s="506"/>
      <c r="H41" s="506"/>
      <c r="I41" s="506"/>
      <c r="J41" s="506"/>
      <c r="K41" s="506"/>
      <c r="L41" s="506"/>
      <c r="M41" s="507"/>
      <c r="N41" s="153">
        <f ca="1">+SUMIF(G33:H37,Pomocni!W19,N33:N37)</f>
        <v>0</v>
      </c>
      <c r="O41" s="153">
        <f ca="1">+SUMIF(G33:H37,Pomocni!W19,O33:O37)</f>
        <v>0</v>
      </c>
      <c r="P41" s="136"/>
      <c r="Q41" s="136"/>
      <c r="R41" s="136"/>
      <c r="S41" s="136"/>
      <c r="T41" s="136"/>
      <c r="U41" s="136"/>
    </row>
    <row r="42" spans="1:21" x14ac:dyDescent="0.25">
      <c r="A42" s="88"/>
      <c r="B42" s="136"/>
      <c r="C42" s="136"/>
      <c r="D42" s="136"/>
      <c r="E42" s="136"/>
      <c r="F42" s="136"/>
      <c r="G42" s="136"/>
      <c r="H42" s="136"/>
      <c r="I42" s="136"/>
      <c r="J42" s="136"/>
      <c r="K42" s="136"/>
      <c r="L42" s="136"/>
      <c r="M42" s="136"/>
      <c r="N42" s="136"/>
      <c r="O42" s="136"/>
      <c r="P42" s="136"/>
      <c r="Q42" s="136"/>
      <c r="R42" s="136"/>
      <c r="S42" s="136"/>
      <c r="T42" s="136"/>
      <c r="U42" s="136"/>
    </row>
    <row r="43" spans="1:21" x14ac:dyDescent="0.25">
      <c r="A43" s="88"/>
      <c r="B43" s="136"/>
      <c r="C43" s="136"/>
      <c r="D43" s="136"/>
      <c r="E43" s="136"/>
      <c r="F43" s="136"/>
      <c r="G43" s="136"/>
      <c r="H43" s="136"/>
      <c r="I43" s="136"/>
      <c r="J43" s="136"/>
      <c r="K43" s="136"/>
      <c r="L43" s="136"/>
      <c r="M43" s="136"/>
      <c r="N43" s="136"/>
      <c r="O43" s="136"/>
      <c r="P43" s="136"/>
      <c r="Q43" s="136"/>
      <c r="R43" s="136"/>
      <c r="S43" s="136"/>
      <c r="T43" s="136"/>
      <c r="U43" s="136"/>
    </row>
    <row r="44" spans="1:21" x14ac:dyDescent="0.25">
      <c r="A44" s="88"/>
      <c r="B44" s="136"/>
      <c r="C44" s="498" t="str">
        <f ca="1">+"Tablica 3. Potpore koje su dodijeljene Poslovnom subjektu u "&amp;(YEAR(H92)-2)&amp;". godini"</f>
        <v>Tablica 3. Potpore koje su dodijeljene Poslovnom subjektu u 2016. godini</v>
      </c>
      <c r="D44" s="498"/>
      <c r="E44" s="498"/>
      <c r="F44" s="498"/>
      <c r="G44" s="498"/>
      <c r="H44" s="498"/>
      <c r="I44" s="498"/>
      <c r="J44" s="136"/>
      <c r="K44" s="136"/>
      <c r="L44" s="136"/>
      <c r="M44" s="136"/>
      <c r="N44" s="136"/>
      <c r="O44" s="136"/>
      <c r="P44" s="136"/>
      <c r="Q44" s="136"/>
      <c r="R44" s="136"/>
      <c r="S44" s="136"/>
      <c r="T44" s="136"/>
      <c r="U44" s="136"/>
    </row>
    <row r="45" spans="1:21" ht="75" x14ac:dyDescent="0.25">
      <c r="A45" s="88"/>
      <c r="B45" s="136"/>
      <c r="C45" s="147"/>
      <c r="D45" s="499" t="s">
        <v>1955</v>
      </c>
      <c r="E45" s="500"/>
      <c r="F45" s="501"/>
      <c r="G45" s="499" t="s">
        <v>2235</v>
      </c>
      <c r="H45" s="501"/>
      <c r="I45" s="499" t="s">
        <v>2024</v>
      </c>
      <c r="J45" s="501"/>
      <c r="K45" s="148" t="s">
        <v>1976</v>
      </c>
      <c r="L45" s="148" t="s">
        <v>2102</v>
      </c>
      <c r="M45" s="149" t="s">
        <v>1957</v>
      </c>
      <c r="N45" s="149" t="s">
        <v>1956</v>
      </c>
      <c r="O45" s="149" t="s">
        <v>2031</v>
      </c>
      <c r="P45" s="149" t="s">
        <v>2041</v>
      </c>
      <c r="Q45" s="149" t="s">
        <v>3255</v>
      </c>
      <c r="R45" s="539" t="s">
        <v>2040</v>
      </c>
      <c r="S45" s="539"/>
      <c r="T45" s="136"/>
      <c r="U45" s="136"/>
    </row>
    <row r="46" spans="1:21" x14ac:dyDescent="0.25">
      <c r="A46" s="88"/>
      <c r="B46" s="136"/>
      <c r="C46" s="150">
        <v>1</v>
      </c>
      <c r="D46" s="496"/>
      <c r="E46" s="509"/>
      <c r="F46" s="497"/>
      <c r="G46" s="496"/>
      <c r="H46" s="497"/>
      <c r="I46" s="496"/>
      <c r="J46" s="497"/>
      <c r="K46" s="85"/>
      <c r="L46" s="65"/>
      <c r="M46" s="66"/>
      <c r="N46" s="364"/>
      <c r="O46" s="364"/>
      <c r="P46" s="363"/>
      <c r="Q46" s="357"/>
      <c r="R46" s="547"/>
      <c r="S46" s="547"/>
      <c r="T46" s="136"/>
      <c r="U46" s="136"/>
    </row>
    <row r="47" spans="1:21" x14ac:dyDescent="0.25">
      <c r="A47" s="88"/>
      <c r="B47" s="136"/>
      <c r="C47" s="150">
        <v>2</v>
      </c>
      <c r="D47" s="496"/>
      <c r="E47" s="509"/>
      <c r="F47" s="497"/>
      <c r="G47" s="496"/>
      <c r="H47" s="497"/>
      <c r="I47" s="496"/>
      <c r="J47" s="497"/>
      <c r="K47" s="85"/>
      <c r="L47" s="65"/>
      <c r="M47" s="66"/>
      <c r="N47" s="364"/>
      <c r="O47" s="364"/>
      <c r="P47" s="363"/>
      <c r="Q47" s="357"/>
      <c r="R47" s="547"/>
      <c r="S47" s="547"/>
      <c r="T47" s="136"/>
      <c r="U47" s="136"/>
    </row>
    <row r="48" spans="1:21" x14ac:dyDescent="0.25">
      <c r="A48" s="88"/>
      <c r="B48" s="136"/>
      <c r="C48" s="150">
        <v>3</v>
      </c>
      <c r="D48" s="496"/>
      <c r="E48" s="509"/>
      <c r="F48" s="497"/>
      <c r="G48" s="496"/>
      <c r="H48" s="497"/>
      <c r="I48" s="496"/>
      <c r="J48" s="497"/>
      <c r="K48" s="85"/>
      <c r="L48" s="65"/>
      <c r="M48" s="66"/>
      <c r="N48" s="364"/>
      <c r="O48" s="364"/>
      <c r="P48" s="363"/>
      <c r="Q48" s="357"/>
      <c r="R48" s="547"/>
      <c r="S48" s="547"/>
      <c r="T48" s="136"/>
      <c r="U48" s="136"/>
    </row>
    <row r="49" spans="1:21" x14ac:dyDescent="0.25">
      <c r="A49" s="88"/>
      <c r="B49" s="136"/>
      <c r="C49" s="150">
        <v>4</v>
      </c>
      <c r="D49" s="496"/>
      <c r="E49" s="509"/>
      <c r="F49" s="497"/>
      <c r="G49" s="496"/>
      <c r="H49" s="497"/>
      <c r="I49" s="496"/>
      <c r="J49" s="497"/>
      <c r="K49" s="85"/>
      <c r="L49" s="65"/>
      <c r="M49" s="66"/>
      <c r="N49" s="364"/>
      <c r="O49" s="364"/>
      <c r="P49" s="363"/>
      <c r="Q49" s="357"/>
      <c r="R49" s="547"/>
      <c r="S49" s="547"/>
      <c r="T49" s="136"/>
      <c r="U49" s="136"/>
    </row>
    <row r="50" spans="1:21" x14ac:dyDescent="0.25">
      <c r="A50" s="88"/>
      <c r="B50" s="136"/>
      <c r="C50" s="150">
        <v>5</v>
      </c>
      <c r="D50" s="496"/>
      <c r="E50" s="509"/>
      <c r="F50" s="497"/>
      <c r="G50" s="496"/>
      <c r="H50" s="497"/>
      <c r="I50" s="496"/>
      <c r="J50" s="497"/>
      <c r="K50" s="85"/>
      <c r="L50" s="65"/>
      <c r="M50" s="66"/>
      <c r="N50" s="364"/>
      <c r="O50" s="364"/>
      <c r="P50" s="363"/>
      <c r="Q50" s="357"/>
      <c r="R50" s="547"/>
      <c r="S50" s="547"/>
      <c r="T50" s="146"/>
      <c r="U50" s="136"/>
    </row>
    <row r="51" spans="1:21" x14ac:dyDescent="0.25">
      <c r="A51" s="88"/>
      <c r="B51" s="136"/>
      <c r="C51" s="136"/>
      <c r="D51" s="508" t="s">
        <v>3262</v>
      </c>
      <c r="E51" s="508"/>
      <c r="F51" s="508"/>
      <c r="G51" s="508"/>
      <c r="H51" s="508"/>
      <c r="I51" s="508"/>
      <c r="J51" s="508"/>
      <c r="K51" s="508"/>
      <c r="L51" s="151"/>
      <c r="M51" s="151"/>
      <c r="N51" s="136"/>
      <c r="O51" s="136"/>
      <c r="P51" s="136"/>
      <c r="Q51" s="136"/>
      <c r="R51" s="136"/>
      <c r="S51" s="136"/>
      <c r="T51" s="136"/>
      <c r="U51" s="136"/>
    </row>
    <row r="52" spans="1:21" ht="15.75" thickBot="1" x14ac:dyDescent="0.3">
      <c r="A52" s="88"/>
      <c r="B52" s="136"/>
      <c r="C52" s="136"/>
      <c r="D52" s="140"/>
      <c r="E52" s="140"/>
      <c r="F52" s="140"/>
      <c r="G52" s="140"/>
      <c r="H52" s="136"/>
      <c r="I52" s="136"/>
      <c r="J52" s="136"/>
      <c r="K52" s="136"/>
      <c r="L52" s="136"/>
      <c r="M52" s="120"/>
      <c r="N52" s="136"/>
      <c r="O52" s="136"/>
      <c r="P52" s="136"/>
      <c r="Q52" s="136"/>
      <c r="R52" s="136"/>
      <c r="S52" s="136"/>
      <c r="T52" s="136"/>
      <c r="U52" s="136"/>
    </row>
    <row r="53" spans="1:21" ht="15.75" thickBot="1" x14ac:dyDescent="0.3">
      <c r="A53" s="88"/>
      <c r="B53" s="136"/>
      <c r="C53" s="136"/>
      <c r="D53" s="502" t="str">
        <f ca="1">+"Ukupno dodijeljene potpore u "&amp;(YEAR(H92)-2)&amp;". godini"</f>
        <v>Ukupno dodijeljene potpore u 2016. godini</v>
      </c>
      <c r="E53" s="503"/>
      <c r="F53" s="503"/>
      <c r="G53" s="503"/>
      <c r="H53" s="503"/>
      <c r="I53" s="503"/>
      <c r="J53" s="503"/>
      <c r="K53" s="503"/>
      <c r="L53" s="503"/>
      <c r="M53" s="504"/>
      <c r="N53" s="152">
        <f>SUM(N46:N50)</f>
        <v>0</v>
      </c>
      <c r="O53" s="152">
        <f>SUM(O46:O50)</f>
        <v>0</v>
      </c>
      <c r="P53" s="136"/>
      <c r="Q53" s="136"/>
      <c r="R53" s="136"/>
      <c r="S53" s="136"/>
      <c r="T53" s="136"/>
      <c r="U53" s="136"/>
    </row>
    <row r="54" spans="1:21" ht="15.75" thickBot="1" x14ac:dyDescent="0.3">
      <c r="A54" s="88"/>
      <c r="B54" s="136"/>
      <c r="C54" s="136"/>
      <c r="D54" s="505" t="str">
        <f ca="1">+"Od toga potpore male vrijednosti u "&amp;(YEAR(H92)-2)&amp;". godini"</f>
        <v>Od toga potpore male vrijednosti u 2016. godini</v>
      </c>
      <c r="E54" s="506"/>
      <c r="F54" s="506"/>
      <c r="G54" s="506"/>
      <c r="H54" s="506"/>
      <c r="I54" s="506"/>
      <c r="J54" s="506"/>
      <c r="K54" s="506"/>
      <c r="L54" s="506"/>
      <c r="M54" s="507"/>
      <c r="N54" s="153">
        <f ca="1">+SUMIF(G46:H50,Pomocni!W19,N46:N50)</f>
        <v>0</v>
      </c>
      <c r="O54" s="153">
        <f ca="1">+SUMIF(G46:H50,Pomocni!W19,O46:O50)</f>
        <v>0</v>
      </c>
      <c r="P54" s="136"/>
      <c r="Q54" s="136"/>
      <c r="R54" s="136"/>
      <c r="S54" s="136"/>
      <c r="T54" s="136"/>
      <c r="U54" s="136"/>
    </row>
    <row r="55" spans="1:21" x14ac:dyDescent="0.25">
      <c r="A55" s="88"/>
      <c r="B55" s="136"/>
      <c r="C55" s="136"/>
      <c r="D55" s="156"/>
      <c r="E55" s="156"/>
      <c r="F55" s="156"/>
      <c r="G55" s="156"/>
      <c r="H55" s="156"/>
      <c r="I55" s="156"/>
      <c r="J55" s="156"/>
      <c r="K55" s="156"/>
      <c r="L55" s="156"/>
      <c r="M55" s="156"/>
      <c r="N55" s="157"/>
      <c r="O55" s="157"/>
      <c r="P55" s="136"/>
      <c r="Q55" s="136"/>
      <c r="R55" s="136"/>
      <c r="S55" s="136"/>
      <c r="T55" s="136"/>
      <c r="U55" s="136"/>
    </row>
    <row r="56" spans="1:21" x14ac:dyDescent="0.25">
      <c r="A56" s="88"/>
      <c r="B56" s="136"/>
      <c r="C56" s="510" t="str">
        <f>+"Tablica 4. Ukupno dodijeljene potpore prijavitelju "&amp;'Obrazac 1a'!G14&amp;":"</f>
        <v>Tablica 4. Ukupno dodijeljene potpore prijavitelju m:</v>
      </c>
      <c r="D56" s="510"/>
      <c r="E56" s="510"/>
      <c r="F56" s="510"/>
      <c r="G56" s="510"/>
      <c r="H56" s="510"/>
      <c r="I56" s="156"/>
      <c r="J56" s="156"/>
      <c r="K56" s="156"/>
      <c r="L56" s="156"/>
      <c r="M56" s="157"/>
      <c r="N56" s="157"/>
      <c r="O56" s="136"/>
      <c r="P56" s="136"/>
      <c r="Q56" s="136"/>
      <c r="R56" s="136"/>
      <c r="S56" s="136"/>
      <c r="T56" s="136"/>
      <c r="U56" s="136"/>
    </row>
    <row r="57" spans="1:21" x14ac:dyDescent="0.25">
      <c r="A57" s="88"/>
      <c r="B57" s="136"/>
      <c r="C57" s="158"/>
      <c r="D57" s="158"/>
      <c r="E57" s="158"/>
      <c r="F57" s="158"/>
      <c r="G57" s="158"/>
      <c r="H57" s="158"/>
      <c r="I57" s="156"/>
      <c r="J57" s="156"/>
      <c r="K57" s="156"/>
      <c r="L57" s="156"/>
      <c r="M57" s="157"/>
      <c r="N57" s="157"/>
      <c r="O57" s="136"/>
      <c r="P57" s="136"/>
      <c r="Q57" s="136"/>
      <c r="R57" s="136"/>
      <c r="S57" s="136"/>
      <c r="T57" s="136"/>
      <c r="U57" s="136"/>
    </row>
    <row r="58" spans="1:21" ht="30.75" customHeight="1" x14ac:dyDescent="0.25">
      <c r="A58" s="88"/>
      <c r="B58" s="136"/>
      <c r="C58" s="158"/>
      <c r="D58" s="158"/>
      <c r="E58" s="158"/>
      <c r="F58" s="158"/>
      <c r="G58" s="539" t="s">
        <v>2238</v>
      </c>
      <c r="H58" s="539"/>
      <c r="I58" s="539"/>
      <c r="J58" s="539"/>
      <c r="K58" s="539" t="s">
        <v>2239</v>
      </c>
      <c r="L58" s="539"/>
      <c r="M58" s="143"/>
      <c r="N58" s="143"/>
      <c r="O58" s="136"/>
      <c r="P58" s="136"/>
      <c r="Q58" s="136"/>
      <c r="R58" s="136"/>
      <c r="S58" s="136"/>
      <c r="T58" s="136"/>
      <c r="U58" s="136"/>
    </row>
    <row r="59" spans="1:21" x14ac:dyDescent="0.25">
      <c r="A59" s="88"/>
      <c r="B59" s="136"/>
      <c r="C59" s="136"/>
      <c r="D59" s="88"/>
      <c r="E59" s="88"/>
      <c r="F59" s="88"/>
      <c r="G59" s="541" t="s">
        <v>2043</v>
      </c>
      <c r="H59" s="542"/>
      <c r="I59" s="544" t="s">
        <v>2042</v>
      </c>
      <c r="J59" s="544"/>
      <c r="K59" s="541" t="s">
        <v>2043</v>
      </c>
      <c r="L59" s="542"/>
      <c r="M59" s="156"/>
      <c r="N59" s="157"/>
      <c r="O59" s="157"/>
      <c r="P59" s="136"/>
      <c r="Q59" s="136"/>
      <c r="R59" s="136"/>
      <c r="S59" s="136"/>
      <c r="T59" s="136"/>
      <c r="U59" s="136"/>
    </row>
    <row r="60" spans="1:21" x14ac:dyDescent="0.25">
      <c r="A60" s="88"/>
      <c r="B60" s="136"/>
      <c r="C60" s="159"/>
      <c r="D60" s="515" t="s">
        <v>3217</v>
      </c>
      <c r="E60" s="515"/>
      <c r="F60" s="515"/>
      <c r="G60" s="537">
        <f ca="1">+SUMIF(G20:H24,Pomocni!W19,P20:P24)+SUMIF(G33:H37,Pomocni!W19,N33:N37)+SUMIF(G46:H50,Pomocni!W19,N46:N50)</f>
        <v>0</v>
      </c>
      <c r="H60" s="538"/>
      <c r="I60" s="545">
        <f ca="1">+SUMIF(G20:H24,Pomocni!W19,Q20:Q24)+SUMIF(G33:H37,Pomocni!W19,O33:O37)+SUMIF(G46:H50,Pomocni!W19,O46:O50)</f>
        <v>0</v>
      </c>
      <c r="J60" s="545"/>
      <c r="K60" s="537">
        <f ca="1">+SUMIF(G20:H24,Pomocni!W19,L20:L24)+SUMIF(G33:H37,Pomocni!W19,L33:L37)+SUMIF(G46:H50,Pomocni!W19,L46:L50)</f>
        <v>0</v>
      </c>
      <c r="L60" s="538"/>
      <c r="M60" s="156"/>
      <c r="N60" s="157"/>
      <c r="O60" s="157"/>
      <c r="P60" s="136"/>
      <c r="Q60" s="136"/>
      <c r="R60" s="136"/>
      <c r="S60" s="136"/>
      <c r="T60" s="136"/>
      <c r="U60" s="136"/>
    </row>
    <row r="61" spans="1:21" x14ac:dyDescent="0.25">
      <c r="A61" s="88"/>
      <c r="B61" s="136"/>
      <c r="C61" s="136"/>
      <c r="D61" s="530" t="s">
        <v>2033</v>
      </c>
      <c r="E61" s="531"/>
      <c r="F61" s="532"/>
      <c r="G61" s="520">
        <f ca="1">+SUMIF(G20:H24,Pomocni!W20,P20:P24)+SUMIF(G33:H37,Pomocni!W20,N33:N37)+SUMIF(G46:H50,Pomocni!W20,N46:N50)</f>
        <v>0</v>
      </c>
      <c r="H61" s="521"/>
      <c r="I61" s="543">
        <f ca="1">+SUMIF(G20:H24,Pomocni!W20,Q20:Q24)+SUMIF(G33:H37,Pomocni!W20,O33:O37)+SUMIF(G46:H50,Pomocni!W20,O46:O50)</f>
        <v>0</v>
      </c>
      <c r="J61" s="543"/>
      <c r="K61" s="537">
        <f ca="1">+SUMIF(G20:H24,Pomocni!W20,L20:L24)+SUMIF(G33:H37,Pomocni!W20,L33:L37)+SUMIF(G46:H50,Pomocni!W20,L46:L50)</f>
        <v>0</v>
      </c>
      <c r="L61" s="538"/>
      <c r="M61" s="156"/>
      <c r="N61" s="157"/>
      <c r="O61" s="157"/>
      <c r="P61" s="136"/>
      <c r="Q61" s="136"/>
      <c r="R61" s="136"/>
      <c r="S61" s="136"/>
      <c r="T61" s="136"/>
      <c r="U61" s="136"/>
    </row>
    <row r="62" spans="1:21" x14ac:dyDescent="0.25">
      <c r="A62" s="88"/>
      <c r="B62" s="136"/>
      <c r="C62" s="136"/>
      <c r="D62" s="533" t="str">
        <f>+"od toga u županiji " &amp;G10</f>
        <v xml:space="preserve">od toga u županiji </v>
      </c>
      <c r="E62" s="533"/>
      <c r="F62" s="533"/>
      <c r="G62" s="520">
        <f>+SUMIFS(P20:P24,G20:G24,Pomocni!W20,K20:K24,G10)+SUMIFS(N33:N37,G33:G37,Pomocni!W20,K33:K37,G10)+SUMIFS(N46:N50,G46:G50,Pomocni!W20,K46:K50,G10)</f>
        <v>0</v>
      </c>
      <c r="H62" s="521"/>
      <c r="I62" s="543">
        <f>+SUMIFS(Q20:Q24,G20:G24,Pomocni!W20,K20:K24,G10)+SUMIFS(O33:O37,G33:G37,Pomocni!W20,K33:K37,G10)+SUMIFS(O46:O50,G46:G50,Pomocni!W20,K46:K50,G10)</f>
        <v>0</v>
      </c>
      <c r="J62" s="543"/>
      <c r="K62" s="537">
        <f>+SUMIFS(L20:L24,G20:G24,Pomocni!W20,K20:K24,G10)+SUMIFS(L33:L37,G33:G37,Pomocni!W20,K33:K37,G10)+SUMIFS(L46:L50,G46:G50,Pomocni!W20,K46:K50,G10)</f>
        <v>0</v>
      </c>
      <c r="L62" s="538"/>
      <c r="M62" s="156"/>
      <c r="N62" s="157"/>
      <c r="O62" s="157"/>
      <c r="P62" s="136"/>
      <c r="Q62" s="136"/>
      <c r="R62" s="136"/>
      <c r="S62" s="136"/>
      <c r="T62" s="136"/>
      <c r="U62" s="136"/>
    </row>
    <row r="63" spans="1:21" x14ac:dyDescent="0.25">
      <c r="A63" s="88"/>
      <c r="B63" s="136"/>
      <c r="C63" s="160"/>
      <c r="D63" s="519" t="s">
        <v>2034</v>
      </c>
      <c r="E63" s="519"/>
      <c r="F63" s="519"/>
      <c r="G63" s="520">
        <f ca="1">+SUMIF(G20:H24,Pomocni!W21,P20:P24)+SUMIF(G33:H37,Pomocni!W21,N33:N37)+SUMIF(G46:H50,Pomocni!W21,N46:N50)</f>
        <v>0</v>
      </c>
      <c r="H63" s="521"/>
      <c r="I63" s="522">
        <f ca="1">+SUMIF(G20:H24,Pomocni!W21,Q20:Q24)+SUMIF(G33:H37,Pomocni!W21,O33:O37)+SUMIF(G46:H50,Pomocni!W21,O46:O50)</f>
        <v>0</v>
      </c>
      <c r="J63" s="522"/>
      <c r="K63" s="537">
        <f ca="1">+SUMIF(G20:H24,Pomocni!W21,L20:L24)+SUMIF(G33:H37,Pomocni!W21,L33:L37)+SUMIF(G46:H50,Pomocni!W21,L46:L50)</f>
        <v>0</v>
      </c>
      <c r="L63" s="538"/>
      <c r="M63" s="156"/>
      <c r="N63" s="157"/>
      <c r="O63" s="157"/>
      <c r="P63" s="136"/>
      <c r="Q63" s="136"/>
      <c r="R63" s="136"/>
      <c r="S63" s="136"/>
      <c r="T63" s="136"/>
      <c r="U63" s="136"/>
    </row>
    <row r="64" spans="1:21" x14ac:dyDescent="0.25">
      <c r="A64" s="88"/>
      <c r="B64" s="136"/>
      <c r="C64" s="136"/>
      <c r="D64" s="523" t="s">
        <v>2037</v>
      </c>
      <c r="E64" s="524"/>
      <c r="F64" s="525"/>
      <c r="G64" s="526">
        <f ca="1">+G63+G61+G60</f>
        <v>0</v>
      </c>
      <c r="H64" s="527"/>
      <c r="I64" s="528">
        <f ca="1">+I63+I61+I60</f>
        <v>0</v>
      </c>
      <c r="J64" s="528"/>
      <c r="K64" s="528">
        <f ca="1">SUM(K60:L63)</f>
        <v>0</v>
      </c>
      <c r="L64" s="529"/>
      <c r="M64" s="156"/>
      <c r="N64" s="157"/>
      <c r="O64" s="157"/>
      <c r="P64" s="136"/>
      <c r="Q64" s="136"/>
      <c r="R64" s="136"/>
      <c r="S64" s="136"/>
      <c r="T64" s="136"/>
      <c r="U64" s="136"/>
    </row>
    <row r="65" spans="1:21" x14ac:dyDescent="0.25">
      <c r="A65" s="88"/>
      <c r="B65" s="136"/>
      <c r="C65" s="136"/>
      <c r="D65" s="136"/>
      <c r="E65" s="161"/>
      <c r="F65" s="161"/>
      <c r="G65" s="161"/>
      <c r="H65" s="162"/>
      <c r="I65" s="162"/>
      <c r="J65" s="156"/>
      <c r="K65" s="156"/>
      <c r="L65" s="156"/>
      <c r="M65" s="156"/>
      <c r="N65" s="157"/>
      <c r="O65" s="157"/>
      <c r="P65" s="136"/>
      <c r="Q65" s="136"/>
      <c r="R65" s="136"/>
      <c r="S65" s="136"/>
      <c r="T65" s="136"/>
      <c r="U65" s="136"/>
    </row>
    <row r="66" spans="1:21" x14ac:dyDescent="0.25">
      <c r="A66" s="88"/>
      <c r="B66" s="136"/>
      <c r="C66" s="136"/>
      <c r="D66" s="136"/>
      <c r="E66" s="161"/>
      <c r="F66" s="161"/>
      <c r="G66" s="161"/>
      <c r="H66" s="162"/>
      <c r="I66" s="162"/>
      <c r="J66" s="156"/>
      <c r="K66" s="156"/>
      <c r="L66" s="156"/>
      <c r="M66" s="156"/>
      <c r="N66" s="157"/>
      <c r="O66" s="157"/>
      <c r="P66" s="136"/>
      <c r="Q66" s="136"/>
      <c r="R66" s="136"/>
      <c r="S66" s="136"/>
      <c r="T66" s="136"/>
      <c r="U66" s="136"/>
    </row>
    <row r="67" spans="1:21" x14ac:dyDescent="0.25">
      <c r="A67" s="88"/>
      <c r="B67" s="136"/>
      <c r="C67" s="510" t="str">
        <f>+"Tablica 5. Ukupno dodijeljene potpore poslovnim subjektima povezanim s prijaviteljem "&amp;'Obrazac 1a'!G14&amp;":"</f>
        <v>Tablica 5. Ukupno dodijeljene potpore poslovnim subjektima povezanim s prijaviteljem m:</v>
      </c>
      <c r="D67" s="510"/>
      <c r="E67" s="510"/>
      <c r="F67" s="510"/>
      <c r="G67" s="510"/>
      <c r="H67" s="510"/>
      <c r="I67" s="510"/>
      <c r="J67" s="510"/>
      <c r="K67" s="156"/>
      <c r="L67" s="156"/>
      <c r="M67" s="156"/>
      <c r="N67" s="157"/>
      <c r="O67" s="157"/>
      <c r="P67" s="136"/>
      <c r="Q67" s="136"/>
      <c r="R67" s="136"/>
      <c r="S67" s="136"/>
      <c r="T67" s="136"/>
      <c r="U67" s="136"/>
    </row>
    <row r="68" spans="1:21" x14ac:dyDescent="0.25">
      <c r="A68" s="88"/>
      <c r="B68" s="136"/>
      <c r="C68" s="511" t="s">
        <v>2104</v>
      </c>
      <c r="D68" s="511"/>
      <c r="E68" s="511"/>
      <c r="F68" s="511"/>
      <c r="G68" s="511"/>
      <c r="H68" s="511"/>
      <c r="I68" s="511"/>
      <c r="J68" s="511"/>
      <c r="K68" s="511"/>
      <c r="L68" s="511"/>
      <c r="M68" s="511"/>
      <c r="N68" s="511"/>
      <c r="O68" s="511"/>
      <c r="P68" s="511"/>
      <c r="Q68" s="511"/>
      <c r="R68" s="136"/>
      <c r="S68" s="136"/>
      <c r="T68" s="136"/>
      <c r="U68" s="136"/>
    </row>
    <row r="69" spans="1:21" x14ac:dyDescent="0.25">
      <c r="A69" s="88"/>
      <c r="B69" s="136"/>
      <c r="C69" s="511"/>
      <c r="D69" s="511"/>
      <c r="E69" s="511"/>
      <c r="F69" s="511"/>
      <c r="G69" s="511"/>
      <c r="H69" s="511"/>
      <c r="I69" s="511"/>
      <c r="J69" s="511"/>
      <c r="K69" s="511"/>
      <c r="L69" s="511"/>
      <c r="M69" s="511"/>
      <c r="N69" s="511"/>
      <c r="O69" s="511"/>
      <c r="P69" s="511"/>
      <c r="Q69" s="511"/>
      <c r="R69" s="136"/>
      <c r="S69" s="136"/>
      <c r="T69" s="136"/>
      <c r="U69" s="136"/>
    </row>
    <row r="70" spans="1:21" x14ac:dyDescent="0.25">
      <c r="A70" s="88"/>
      <c r="B70" s="136"/>
      <c r="C70" s="163"/>
      <c r="D70" s="163"/>
      <c r="E70" s="163"/>
      <c r="F70" s="163"/>
      <c r="G70" s="163"/>
      <c r="H70" s="163"/>
      <c r="I70" s="163"/>
      <c r="J70" s="163"/>
      <c r="K70" s="163"/>
      <c r="L70" s="163"/>
      <c r="M70" s="163"/>
      <c r="N70" s="163"/>
      <c r="O70" s="163"/>
      <c r="P70" s="163"/>
      <c r="Q70" s="163"/>
      <c r="R70" s="136"/>
      <c r="S70" s="136"/>
      <c r="T70" s="136"/>
      <c r="U70" s="136"/>
    </row>
    <row r="71" spans="1:21" x14ac:dyDescent="0.25">
      <c r="A71" s="88"/>
      <c r="B71" s="136"/>
      <c r="C71" s="136"/>
      <c r="D71" s="88"/>
      <c r="E71" s="88"/>
      <c r="F71" s="88"/>
      <c r="G71" s="512" t="s">
        <v>2043</v>
      </c>
      <c r="H71" s="513"/>
      <c r="I71" s="514" t="s">
        <v>2042</v>
      </c>
      <c r="J71" s="514"/>
      <c r="K71" s="156"/>
      <c r="L71" s="156"/>
      <c r="M71" s="156"/>
      <c r="N71" s="157"/>
      <c r="O71" s="157"/>
      <c r="P71" s="136"/>
      <c r="Q71" s="136"/>
      <c r="R71" s="136"/>
      <c r="S71" s="136"/>
      <c r="T71" s="136"/>
      <c r="U71" s="136"/>
    </row>
    <row r="72" spans="1:21" x14ac:dyDescent="0.25">
      <c r="A72" s="88"/>
      <c r="B72" s="136"/>
      <c r="C72" s="159"/>
      <c r="D72" s="515" t="s">
        <v>3217</v>
      </c>
      <c r="E72" s="515"/>
      <c r="F72" s="515"/>
      <c r="G72" s="516"/>
      <c r="H72" s="517"/>
      <c r="I72" s="518"/>
      <c r="J72" s="518"/>
      <c r="K72" s="88"/>
      <c r="L72" s="88"/>
      <c r="M72" s="88"/>
      <c r="N72" s="88"/>
      <c r="O72" s="88"/>
      <c r="P72" s="136"/>
      <c r="Q72" s="136"/>
      <c r="R72" s="136"/>
      <c r="S72" s="136"/>
      <c r="T72" s="136"/>
      <c r="U72" s="136"/>
    </row>
    <row r="73" spans="1:21" x14ac:dyDescent="0.25">
      <c r="A73" s="88"/>
      <c r="B73" s="136"/>
      <c r="C73" s="136"/>
      <c r="D73" s="530" t="s">
        <v>2033</v>
      </c>
      <c r="E73" s="531"/>
      <c r="F73" s="532"/>
      <c r="G73" s="516"/>
      <c r="H73" s="517"/>
      <c r="I73" s="518"/>
      <c r="J73" s="518"/>
      <c r="K73" s="156"/>
      <c r="L73" s="156"/>
      <c r="M73" s="156"/>
      <c r="N73" s="157"/>
      <c r="O73" s="157"/>
      <c r="P73" s="136"/>
      <c r="Q73" s="136"/>
      <c r="R73" s="136"/>
      <c r="S73" s="136"/>
      <c r="T73" s="136"/>
      <c r="U73" s="136"/>
    </row>
    <row r="74" spans="1:21" x14ac:dyDescent="0.25">
      <c r="A74" s="88"/>
      <c r="B74" s="136"/>
      <c r="C74" s="136"/>
      <c r="D74" s="533" t="str">
        <f>+"od toga u županiji "&amp;G10</f>
        <v xml:space="preserve">od toga u županiji </v>
      </c>
      <c r="E74" s="533"/>
      <c r="F74" s="533"/>
      <c r="G74" s="516"/>
      <c r="H74" s="517"/>
      <c r="I74" s="518"/>
      <c r="J74" s="518"/>
      <c r="K74" s="156"/>
      <c r="L74" s="156"/>
      <c r="M74" s="156"/>
      <c r="N74" s="157"/>
      <c r="O74" s="157"/>
      <c r="P74" s="136"/>
      <c r="Q74" s="136"/>
      <c r="R74" s="136"/>
      <c r="S74" s="136"/>
      <c r="T74" s="136"/>
      <c r="U74" s="136"/>
    </row>
    <row r="75" spans="1:21" x14ac:dyDescent="0.25">
      <c r="A75" s="88"/>
      <c r="B75" s="136"/>
      <c r="C75" s="160"/>
      <c r="D75" s="519" t="s">
        <v>2034</v>
      </c>
      <c r="E75" s="519"/>
      <c r="F75" s="519"/>
      <c r="G75" s="516"/>
      <c r="H75" s="517"/>
      <c r="I75" s="518"/>
      <c r="J75" s="518"/>
      <c r="K75" s="156"/>
      <c r="L75" s="156"/>
      <c r="M75" s="156"/>
      <c r="N75" s="157"/>
      <c r="O75" s="157"/>
      <c r="P75" s="136"/>
      <c r="Q75" s="136"/>
      <c r="R75" s="136"/>
      <c r="S75" s="136"/>
      <c r="T75" s="136"/>
      <c r="U75" s="136"/>
    </row>
    <row r="76" spans="1:21" x14ac:dyDescent="0.25">
      <c r="A76" s="88"/>
      <c r="B76" s="136"/>
      <c r="C76" s="136"/>
      <c r="D76" s="523" t="s">
        <v>2037</v>
      </c>
      <c r="E76" s="524"/>
      <c r="F76" s="525"/>
      <c r="G76" s="526">
        <f>+G75+G73+G72</f>
        <v>0</v>
      </c>
      <c r="H76" s="527"/>
      <c r="I76" s="528">
        <f>+I75+I73+I72</f>
        <v>0</v>
      </c>
      <c r="J76" s="528"/>
      <c r="K76" s="156"/>
      <c r="L76" s="156"/>
      <c r="M76" s="156"/>
      <c r="N76" s="157"/>
      <c r="O76" s="157"/>
      <c r="P76" s="136"/>
      <c r="Q76" s="136"/>
      <c r="R76" s="136"/>
      <c r="S76" s="136"/>
      <c r="T76" s="136"/>
      <c r="U76" s="136"/>
    </row>
    <row r="77" spans="1:21" x14ac:dyDescent="0.25">
      <c r="A77" s="88"/>
      <c r="B77" s="136"/>
      <c r="C77" s="136"/>
      <c r="D77" s="136"/>
      <c r="E77" s="161"/>
      <c r="F77" s="161"/>
      <c r="G77" s="161"/>
      <c r="H77" s="162"/>
      <c r="I77" s="162"/>
      <c r="J77" s="156"/>
      <c r="K77" s="156"/>
      <c r="L77" s="156"/>
      <c r="M77" s="156"/>
      <c r="N77" s="157"/>
      <c r="O77" s="157"/>
      <c r="P77" s="136"/>
      <c r="Q77" s="136"/>
      <c r="R77" s="136"/>
      <c r="S77" s="136"/>
      <c r="T77" s="136"/>
      <c r="U77" s="136"/>
    </row>
    <row r="78" spans="1:21" x14ac:dyDescent="0.25">
      <c r="A78" s="88"/>
      <c r="B78" s="136"/>
      <c r="C78" s="136"/>
      <c r="D78" s="136"/>
      <c r="E78" s="161"/>
      <c r="F78" s="161"/>
      <c r="G78" s="161"/>
      <c r="H78" s="162"/>
      <c r="I78" s="162"/>
      <c r="J78" s="156"/>
      <c r="K78" s="156"/>
      <c r="L78" s="156"/>
      <c r="M78" s="156"/>
      <c r="N78" s="157"/>
      <c r="O78" s="157"/>
      <c r="P78" s="136"/>
      <c r="Q78" s="136"/>
      <c r="R78" s="136"/>
      <c r="S78" s="136"/>
      <c r="T78" s="136"/>
      <c r="U78" s="136"/>
    </row>
    <row r="79" spans="1:21" x14ac:dyDescent="0.25">
      <c r="A79" s="88"/>
      <c r="B79" s="136"/>
      <c r="C79" s="510" t="str">
        <f>+"Tablica 6. Ukupno dodijeljene potpore prijavitelju "&amp;'Obrazac 1a'!G14&amp;" i poslovnim subjektima povezanim s prijaviteljem:"</f>
        <v>Tablica 6. Ukupno dodijeljene potpore prijavitelju m i poslovnim subjektima povezanim s prijaviteljem:</v>
      </c>
      <c r="D79" s="510"/>
      <c r="E79" s="510"/>
      <c r="F79" s="510"/>
      <c r="G79" s="510"/>
      <c r="H79" s="510"/>
      <c r="I79" s="510"/>
      <c r="J79" s="510"/>
      <c r="K79" s="510"/>
      <c r="L79" s="156"/>
      <c r="M79" s="156"/>
      <c r="N79" s="157"/>
      <c r="O79" s="157"/>
      <c r="P79" s="136"/>
      <c r="Q79" s="136"/>
      <c r="R79" s="136"/>
      <c r="S79" s="136"/>
      <c r="T79" s="136"/>
      <c r="U79" s="136"/>
    </row>
    <row r="80" spans="1:21" x14ac:dyDescent="0.25">
      <c r="A80" s="88"/>
      <c r="B80" s="136"/>
      <c r="C80" s="136"/>
      <c r="D80" s="88"/>
      <c r="E80" s="88"/>
      <c r="F80" s="88"/>
      <c r="G80" s="512" t="s">
        <v>2043</v>
      </c>
      <c r="H80" s="513"/>
      <c r="I80" s="514" t="s">
        <v>2042</v>
      </c>
      <c r="J80" s="514"/>
      <c r="K80" s="156"/>
      <c r="L80" s="156"/>
      <c r="M80" s="156"/>
      <c r="N80" s="157"/>
      <c r="O80" s="157"/>
      <c r="P80" s="136"/>
      <c r="Q80" s="136"/>
      <c r="R80" s="136"/>
      <c r="S80" s="136"/>
      <c r="T80" s="136"/>
      <c r="U80" s="136"/>
    </row>
    <row r="81" spans="1:21" x14ac:dyDescent="0.25">
      <c r="A81" s="88"/>
      <c r="B81" s="136"/>
      <c r="C81" s="159"/>
      <c r="D81" s="515" t="s">
        <v>3217</v>
      </c>
      <c r="E81" s="515"/>
      <c r="F81" s="515"/>
      <c r="G81" s="537">
        <f ca="1">+G60+G72</f>
        <v>0</v>
      </c>
      <c r="H81" s="538"/>
      <c r="I81" s="537">
        <f ca="1">+I60+I72</f>
        <v>0</v>
      </c>
      <c r="J81" s="538"/>
      <c r="K81" s="156"/>
      <c r="L81" s="156"/>
      <c r="M81" s="156"/>
      <c r="N81" s="157"/>
      <c r="O81" s="157"/>
      <c r="P81" s="136"/>
      <c r="Q81" s="136"/>
      <c r="R81" s="136"/>
      <c r="S81" s="136"/>
      <c r="T81" s="136"/>
      <c r="U81" s="136"/>
    </row>
    <row r="82" spans="1:21" x14ac:dyDescent="0.25">
      <c r="A82" s="88"/>
      <c r="B82" s="136"/>
      <c r="C82" s="136"/>
      <c r="D82" s="530" t="s">
        <v>2033</v>
      </c>
      <c r="E82" s="531"/>
      <c r="F82" s="532"/>
      <c r="G82" s="537">
        <f ca="1">+G61+G73</f>
        <v>0</v>
      </c>
      <c r="H82" s="538"/>
      <c r="I82" s="537">
        <f ca="1">+I61+I73</f>
        <v>0</v>
      </c>
      <c r="J82" s="538"/>
      <c r="K82" s="156"/>
      <c r="L82" s="156"/>
      <c r="M82" s="156"/>
      <c r="N82" s="157"/>
      <c r="O82" s="157"/>
      <c r="P82" s="136"/>
      <c r="Q82" s="136"/>
      <c r="R82" s="136"/>
      <c r="S82" s="136"/>
      <c r="T82" s="136"/>
      <c r="U82" s="136"/>
    </row>
    <row r="83" spans="1:21" x14ac:dyDescent="0.25">
      <c r="A83" s="88"/>
      <c r="B83" s="136"/>
      <c r="C83" s="136"/>
      <c r="D83" s="533" t="str">
        <f>+"od toga u županiji "&amp;G10</f>
        <v xml:space="preserve">od toga u županiji </v>
      </c>
      <c r="E83" s="533"/>
      <c r="F83" s="533"/>
      <c r="G83" s="537">
        <f>+G62+G74</f>
        <v>0</v>
      </c>
      <c r="H83" s="538"/>
      <c r="I83" s="537">
        <f>+I62+I74</f>
        <v>0</v>
      </c>
      <c r="J83" s="538"/>
      <c r="K83" s="156"/>
      <c r="L83" s="156"/>
      <c r="M83" s="156"/>
      <c r="N83" s="157"/>
      <c r="O83" s="157"/>
      <c r="P83" s="136"/>
      <c r="Q83" s="136"/>
      <c r="R83" s="136"/>
      <c r="S83" s="136"/>
      <c r="T83" s="136"/>
      <c r="U83" s="136"/>
    </row>
    <row r="84" spans="1:21" x14ac:dyDescent="0.25">
      <c r="A84" s="88"/>
      <c r="B84" s="136"/>
      <c r="C84" s="160"/>
      <c r="D84" s="519" t="s">
        <v>2034</v>
      </c>
      <c r="E84" s="519"/>
      <c r="F84" s="519"/>
      <c r="G84" s="537">
        <f ca="1">+G63+G75</f>
        <v>0</v>
      </c>
      <c r="H84" s="538"/>
      <c r="I84" s="537">
        <f ca="1">+I63+I75</f>
        <v>0</v>
      </c>
      <c r="J84" s="538"/>
      <c r="K84" s="156"/>
      <c r="L84" s="156"/>
      <c r="M84" s="156"/>
      <c r="N84" s="157"/>
      <c r="O84" s="157"/>
      <c r="P84" s="136"/>
      <c r="Q84" s="136"/>
      <c r="R84" s="136"/>
      <c r="S84" s="136"/>
      <c r="T84" s="136"/>
      <c r="U84" s="136"/>
    </row>
    <row r="85" spans="1:21" x14ac:dyDescent="0.25">
      <c r="A85" s="88"/>
      <c r="B85" s="136"/>
      <c r="C85" s="136"/>
      <c r="D85" s="523" t="s">
        <v>2037</v>
      </c>
      <c r="E85" s="524"/>
      <c r="F85" s="525"/>
      <c r="G85" s="526">
        <f ca="1">+G84+G82+G81</f>
        <v>0</v>
      </c>
      <c r="H85" s="527"/>
      <c r="I85" s="528">
        <f ca="1">+I84+I82+I81</f>
        <v>0</v>
      </c>
      <c r="J85" s="528"/>
      <c r="K85" s="156"/>
      <c r="L85" s="156"/>
      <c r="M85" s="156"/>
      <c r="N85" s="157"/>
      <c r="O85" s="157"/>
      <c r="P85" s="136"/>
      <c r="Q85" s="136"/>
      <c r="R85" s="136"/>
      <c r="S85" s="136"/>
      <c r="T85" s="136"/>
      <c r="U85" s="136"/>
    </row>
    <row r="86" spans="1:21" ht="15.75" thickBot="1" x14ac:dyDescent="0.3">
      <c r="A86" s="88"/>
      <c r="B86" s="136"/>
      <c r="C86" s="136"/>
      <c r="D86" s="136"/>
      <c r="E86" s="161"/>
      <c r="F86" s="161"/>
      <c r="G86" s="161"/>
      <c r="H86" s="162"/>
      <c r="I86" s="162"/>
      <c r="J86" s="156"/>
      <c r="K86" s="156"/>
      <c r="L86" s="156"/>
      <c r="M86" s="156"/>
      <c r="N86" s="157"/>
      <c r="O86" s="157"/>
      <c r="P86" s="136"/>
      <c r="Q86" s="136"/>
      <c r="R86" s="136"/>
      <c r="S86" s="136"/>
      <c r="T86" s="136"/>
      <c r="U86" s="136"/>
    </row>
    <row r="87" spans="1:21" x14ac:dyDescent="0.25">
      <c r="A87" s="88"/>
      <c r="B87" s="131"/>
      <c r="C87" s="132"/>
      <c r="D87" s="132"/>
      <c r="E87" s="164"/>
      <c r="F87" s="164"/>
      <c r="G87" s="164"/>
      <c r="H87" s="165"/>
      <c r="I87" s="165"/>
      <c r="J87" s="166"/>
      <c r="K87" s="166"/>
      <c r="L87" s="166"/>
      <c r="M87" s="166"/>
      <c r="N87" s="167"/>
      <c r="O87" s="167"/>
      <c r="P87" s="132"/>
      <c r="Q87" s="132"/>
      <c r="R87" s="133"/>
      <c r="S87" s="136"/>
      <c r="T87" s="136"/>
      <c r="U87" s="136"/>
    </row>
    <row r="88" spans="1:21" ht="96" customHeight="1" x14ac:dyDescent="0.25">
      <c r="A88" s="88"/>
      <c r="B88" s="105"/>
      <c r="C88" s="534" t="s">
        <v>3269</v>
      </c>
      <c r="D88" s="534"/>
      <c r="E88" s="534"/>
      <c r="F88" s="534"/>
      <c r="G88" s="534"/>
      <c r="H88" s="534"/>
      <c r="I88" s="534"/>
      <c r="J88" s="534"/>
      <c r="K88" s="534"/>
      <c r="L88" s="534"/>
      <c r="M88" s="534"/>
      <c r="N88" s="534"/>
      <c r="O88" s="534"/>
      <c r="P88" s="534"/>
      <c r="Q88" s="534"/>
      <c r="R88" s="168"/>
      <c r="S88" s="169"/>
      <c r="T88" s="170"/>
      <c r="U88" s="136"/>
    </row>
    <row r="89" spans="1:21" x14ac:dyDescent="0.25">
      <c r="A89" s="88"/>
      <c r="B89" s="105"/>
      <c r="C89" s="535"/>
      <c r="D89" s="535"/>
      <c r="E89" s="535"/>
      <c r="F89" s="535"/>
      <c r="G89" s="535"/>
      <c r="H89" s="535"/>
      <c r="I89" s="535"/>
      <c r="J89" s="535"/>
      <c r="K89" s="535"/>
      <c r="L89" s="535"/>
      <c r="M89" s="535"/>
      <c r="N89" s="535"/>
      <c r="O89" s="535"/>
      <c r="P89" s="535"/>
      <c r="Q89" s="535"/>
      <c r="R89" s="536"/>
      <c r="S89" s="171"/>
      <c r="T89" s="136"/>
      <c r="U89" s="136"/>
    </row>
    <row r="90" spans="1:21" x14ac:dyDescent="0.25">
      <c r="A90" s="88"/>
      <c r="B90" s="105"/>
      <c r="C90" s="535"/>
      <c r="D90" s="535"/>
      <c r="E90" s="535"/>
      <c r="F90" s="535"/>
      <c r="G90" s="535"/>
      <c r="H90" s="535"/>
      <c r="I90" s="535"/>
      <c r="J90" s="535"/>
      <c r="K90" s="535"/>
      <c r="L90" s="535"/>
      <c r="M90" s="535"/>
      <c r="N90" s="535"/>
      <c r="O90" s="535"/>
      <c r="P90" s="535"/>
      <c r="Q90" s="535"/>
      <c r="R90" s="536"/>
      <c r="S90" s="171"/>
      <c r="T90" s="136"/>
      <c r="U90" s="136"/>
    </row>
    <row r="91" spans="1:21" x14ac:dyDescent="0.25">
      <c r="A91" s="88"/>
      <c r="B91" s="105"/>
      <c r="C91" s="62"/>
      <c r="D91" s="62"/>
      <c r="E91" s="62"/>
      <c r="F91" s="62"/>
      <c r="G91" s="62"/>
      <c r="H91" s="62"/>
      <c r="I91" s="62"/>
      <c r="J91" s="62"/>
      <c r="K91" s="62"/>
      <c r="L91" s="62"/>
      <c r="M91" s="62"/>
      <c r="N91" s="62"/>
      <c r="O91" s="62"/>
      <c r="P91" s="62"/>
      <c r="Q91" s="62"/>
      <c r="R91" s="84"/>
      <c r="S91" s="134"/>
      <c r="T91" s="136"/>
      <c r="U91" s="136"/>
    </row>
    <row r="92" spans="1:21" x14ac:dyDescent="0.25">
      <c r="A92" s="88"/>
      <c r="B92" s="105"/>
      <c r="C92" s="62" t="s">
        <v>1905</v>
      </c>
      <c r="D92" s="64"/>
      <c r="E92" s="64"/>
      <c r="F92" s="64"/>
      <c r="G92" s="62" t="s">
        <v>1932</v>
      </c>
      <c r="H92" s="71">
        <f ca="1">+TODAY()</f>
        <v>43291</v>
      </c>
      <c r="I92" s="72"/>
      <c r="J92" s="72"/>
      <c r="K92" s="72"/>
      <c r="L92" s="62"/>
      <c r="M92" s="476" t="s">
        <v>1948</v>
      </c>
      <c r="N92" s="476"/>
      <c r="O92" s="62"/>
      <c r="P92" s="62"/>
      <c r="Q92" s="62"/>
      <c r="R92" s="63"/>
      <c r="S92" s="136"/>
      <c r="T92" s="136"/>
      <c r="U92" s="136"/>
    </row>
    <row r="93" spans="1:21" x14ac:dyDescent="0.25">
      <c r="A93" s="88"/>
      <c r="B93" s="105"/>
      <c r="C93" s="62"/>
      <c r="D93" s="62"/>
      <c r="E93" s="62"/>
      <c r="F93" s="62"/>
      <c r="G93" s="62"/>
      <c r="H93" s="62"/>
      <c r="I93" s="62"/>
      <c r="J93" s="62"/>
      <c r="K93" s="62"/>
      <c r="L93" s="62"/>
      <c r="M93" s="62"/>
      <c r="N93" s="62"/>
      <c r="O93" s="62"/>
      <c r="P93" s="62"/>
      <c r="Q93" s="62"/>
      <c r="R93" s="63"/>
      <c r="S93" s="136"/>
      <c r="T93" s="136"/>
      <c r="U93" s="136"/>
    </row>
    <row r="94" spans="1:21" x14ac:dyDescent="0.25">
      <c r="A94" s="88"/>
      <c r="B94" s="105"/>
      <c r="C94" s="62"/>
      <c r="D94" s="62"/>
      <c r="E94" s="62"/>
      <c r="F94" s="62"/>
      <c r="G94" s="62"/>
      <c r="H94" s="62"/>
      <c r="I94" s="62"/>
      <c r="J94" s="62"/>
      <c r="K94" s="62"/>
      <c r="L94" s="62"/>
      <c r="M94" s="62"/>
      <c r="N94" s="62"/>
      <c r="O94" s="62"/>
      <c r="P94" s="62"/>
      <c r="Q94" s="62"/>
      <c r="R94" s="63"/>
      <c r="S94" s="136"/>
      <c r="T94" s="136"/>
      <c r="U94" s="136"/>
    </row>
    <row r="95" spans="1:21" x14ac:dyDescent="0.25">
      <c r="A95" s="88"/>
      <c r="B95" s="105"/>
      <c r="C95" s="62"/>
      <c r="D95" s="62"/>
      <c r="E95" s="62"/>
      <c r="F95" s="62"/>
      <c r="G95" s="62"/>
      <c r="H95" s="62"/>
      <c r="I95" s="62"/>
      <c r="J95" s="62"/>
      <c r="K95" s="62"/>
      <c r="L95" s="62"/>
      <c r="M95" s="477" t="s">
        <v>1947</v>
      </c>
      <c r="N95" s="477"/>
      <c r="O95" s="62"/>
      <c r="P95" s="62"/>
      <c r="Q95" s="62"/>
      <c r="R95" s="63"/>
      <c r="S95" s="136"/>
      <c r="T95" s="136"/>
      <c r="U95" s="136"/>
    </row>
    <row r="96" spans="1:21" x14ac:dyDescent="0.25">
      <c r="A96" s="88"/>
      <c r="B96" s="105"/>
      <c r="C96" s="62"/>
      <c r="D96" s="62"/>
      <c r="E96" s="62"/>
      <c r="F96" s="62"/>
      <c r="G96" s="62"/>
      <c r="H96" s="62"/>
      <c r="I96" s="62"/>
      <c r="J96" s="62"/>
      <c r="K96" s="62"/>
      <c r="L96" s="62"/>
      <c r="M96" s="62"/>
      <c r="N96" s="62"/>
      <c r="O96" s="62"/>
      <c r="P96" s="62"/>
      <c r="Q96" s="62"/>
      <c r="R96" s="63"/>
      <c r="S96" s="136"/>
      <c r="T96" s="136"/>
      <c r="U96" s="136"/>
    </row>
    <row r="97" spans="1:21" x14ac:dyDescent="0.25">
      <c r="A97" s="88"/>
      <c r="B97" s="105"/>
      <c r="C97" s="62"/>
      <c r="D97" s="62"/>
      <c r="E97" s="62"/>
      <c r="F97" s="62"/>
      <c r="G97" s="62"/>
      <c r="H97" s="62"/>
      <c r="I97" s="62"/>
      <c r="J97" s="62"/>
      <c r="K97" s="62"/>
      <c r="L97" s="62"/>
      <c r="M97" s="62"/>
      <c r="N97" s="62"/>
      <c r="O97" s="62"/>
      <c r="P97" s="62"/>
      <c r="Q97" s="62"/>
      <c r="R97" s="63"/>
      <c r="S97" s="136"/>
      <c r="T97" s="136"/>
      <c r="U97" s="136"/>
    </row>
    <row r="98" spans="1:21" x14ac:dyDescent="0.25">
      <c r="A98" s="88"/>
      <c r="B98" s="105"/>
      <c r="C98" s="62"/>
      <c r="D98" s="62"/>
      <c r="E98" s="62"/>
      <c r="F98" s="62"/>
      <c r="G98" s="62"/>
      <c r="H98" s="62"/>
      <c r="I98" s="62"/>
      <c r="J98" s="62"/>
      <c r="K98" s="62"/>
      <c r="L98" s="62"/>
      <c r="M98" s="477" t="s">
        <v>1931</v>
      </c>
      <c r="N98" s="477"/>
      <c r="O98" s="62"/>
      <c r="P98" s="62"/>
      <c r="Q98" s="62"/>
      <c r="R98" s="63"/>
      <c r="S98" s="136"/>
      <c r="T98" s="136"/>
      <c r="U98" s="136"/>
    </row>
    <row r="99" spans="1:21" x14ac:dyDescent="0.25">
      <c r="A99" s="88"/>
      <c r="B99" s="105"/>
      <c r="C99" s="62"/>
      <c r="D99" s="62"/>
      <c r="E99" s="62"/>
      <c r="F99" s="62"/>
      <c r="G99" s="62"/>
      <c r="H99" s="62"/>
      <c r="I99" s="62"/>
      <c r="J99" s="62"/>
      <c r="K99" s="62"/>
      <c r="L99" s="62"/>
      <c r="M99" s="62"/>
      <c r="N99" s="62"/>
      <c r="O99" s="62"/>
      <c r="P99" s="62"/>
      <c r="Q99" s="62"/>
      <c r="R99" s="63"/>
      <c r="S99" s="136"/>
      <c r="T99" s="136"/>
      <c r="U99" s="136"/>
    </row>
    <row r="100" spans="1:21" ht="15.75" thickBot="1" x14ac:dyDescent="0.3">
      <c r="A100" s="88"/>
      <c r="B100" s="119"/>
      <c r="C100" s="69"/>
      <c r="D100" s="69"/>
      <c r="E100" s="69"/>
      <c r="F100" s="69"/>
      <c r="G100" s="69"/>
      <c r="H100" s="69"/>
      <c r="I100" s="69"/>
      <c r="J100" s="69"/>
      <c r="K100" s="69"/>
      <c r="L100" s="69"/>
      <c r="M100" s="69"/>
      <c r="N100" s="69"/>
      <c r="O100" s="69"/>
      <c r="P100" s="69"/>
      <c r="Q100" s="69"/>
      <c r="R100" s="73"/>
      <c r="S100" s="136"/>
      <c r="T100" s="136"/>
      <c r="U100" s="136"/>
    </row>
    <row r="101" spans="1:21" x14ac:dyDescent="0.25">
      <c r="U101" s="146"/>
    </row>
    <row r="102" spans="1:21" x14ac:dyDescent="0.25">
      <c r="U102" s="146"/>
    </row>
    <row r="103" spans="1:21" x14ac:dyDescent="0.25">
      <c r="U103" s="146"/>
    </row>
    <row r="104" spans="1:21" x14ac:dyDescent="0.25">
      <c r="U104" s="146"/>
    </row>
    <row r="105" spans="1:21" x14ac:dyDescent="0.25">
      <c r="U105" s="146"/>
    </row>
    <row r="106" spans="1:21" x14ac:dyDescent="0.25">
      <c r="U106" s="146"/>
    </row>
    <row r="107" spans="1:21" x14ac:dyDescent="0.25">
      <c r="U107" s="146"/>
    </row>
    <row r="108" spans="1:21" x14ac:dyDescent="0.25">
      <c r="U108" s="146"/>
    </row>
    <row r="109" spans="1:21" x14ac:dyDescent="0.25">
      <c r="U109" s="146"/>
    </row>
    <row r="110" spans="1:21" x14ac:dyDescent="0.25">
      <c r="U110" s="146"/>
    </row>
    <row r="111" spans="1:21" x14ac:dyDescent="0.25">
      <c r="U111" s="146"/>
    </row>
    <row r="112" spans="1:21" x14ac:dyDescent="0.25">
      <c r="U112" s="146"/>
    </row>
    <row r="113" spans="21:21" x14ac:dyDescent="0.25">
      <c r="U113" s="146"/>
    </row>
    <row r="114" spans="21:21" x14ac:dyDescent="0.25">
      <c r="U114" s="146"/>
    </row>
    <row r="115" spans="21:21" x14ac:dyDescent="0.25">
      <c r="U115" s="146"/>
    </row>
  </sheetData>
  <sheetProtection password="FA8D" sheet="1" objects="1" scenarios="1" selectLockedCells="1"/>
  <mergeCells count="164">
    <mergeCell ref="D51:K51"/>
    <mergeCell ref="C13:I13"/>
    <mergeCell ref="R48:S48"/>
    <mergeCell ref="R49:S49"/>
    <mergeCell ref="R50:S50"/>
    <mergeCell ref="R32:S32"/>
    <mergeCell ref="R33:S33"/>
    <mergeCell ref="R34:S34"/>
    <mergeCell ref="R35:S35"/>
    <mergeCell ref="R36:S36"/>
    <mergeCell ref="R37:S37"/>
    <mergeCell ref="R45:S45"/>
    <mergeCell ref="R46:S46"/>
    <mergeCell ref="R47:S47"/>
    <mergeCell ref="I49:J49"/>
    <mergeCell ref="D50:F50"/>
    <mergeCell ref="G50:H50"/>
    <mergeCell ref="I50:J50"/>
    <mergeCell ref="D47:F47"/>
    <mergeCell ref="G47:H47"/>
    <mergeCell ref="I47:J47"/>
    <mergeCell ref="D48:F48"/>
    <mergeCell ref="G48:H48"/>
    <mergeCell ref="I48:J48"/>
    <mergeCell ref="K58:L58"/>
    <mergeCell ref="C3:M3"/>
    <mergeCell ref="K59:L59"/>
    <mergeCell ref="G58:J58"/>
    <mergeCell ref="K60:L60"/>
    <mergeCell ref="K61:L61"/>
    <mergeCell ref="K62:L62"/>
    <mergeCell ref="K63:L63"/>
    <mergeCell ref="D61:F61"/>
    <mergeCell ref="G61:H61"/>
    <mergeCell ref="I61:J61"/>
    <mergeCell ref="D62:F62"/>
    <mergeCell ref="G62:H62"/>
    <mergeCell ref="I62:J62"/>
    <mergeCell ref="D53:M53"/>
    <mergeCell ref="D54:M54"/>
    <mergeCell ref="C56:H56"/>
    <mergeCell ref="G59:H59"/>
    <mergeCell ref="I59:J59"/>
    <mergeCell ref="D60:F60"/>
    <mergeCell ref="G60:H60"/>
    <mergeCell ref="I60:J60"/>
    <mergeCell ref="D49:F49"/>
    <mergeCell ref="G49:H49"/>
    <mergeCell ref="D82:F82"/>
    <mergeCell ref="G82:H82"/>
    <mergeCell ref="I82:J82"/>
    <mergeCell ref="D83:F83"/>
    <mergeCell ref="G83:H83"/>
    <mergeCell ref="I83:J83"/>
    <mergeCell ref="C79:K79"/>
    <mergeCell ref="G80:H80"/>
    <mergeCell ref="I80:J80"/>
    <mergeCell ref="D81:F81"/>
    <mergeCell ref="G81:H81"/>
    <mergeCell ref="I81:J81"/>
    <mergeCell ref="C88:Q88"/>
    <mergeCell ref="C89:R90"/>
    <mergeCell ref="M92:N92"/>
    <mergeCell ref="M95:N95"/>
    <mergeCell ref="M98:N98"/>
    <mergeCell ref="D84:F84"/>
    <mergeCell ref="G84:H84"/>
    <mergeCell ref="I84:J84"/>
    <mergeCell ref="D85:F85"/>
    <mergeCell ref="G85:H85"/>
    <mergeCell ref="I85:J85"/>
    <mergeCell ref="D76:F76"/>
    <mergeCell ref="G76:H76"/>
    <mergeCell ref="I76:J76"/>
    <mergeCell ref="D73:F73"/>
    <mergeCell ref="G73:H73"/>
    <mergeCell ref="I73:J73"/>
    <mergeCell ref="D74:F74"/>
    <mergeCell ref="G74:H74"/>
    <mergeCell ref="I74:J74"/>
    <mergeCell ref="D75:F75"/>
    <mergeCell ref="G75:H75"/>
    <mergeCell ref="I75:J75"/>
    <mergeCell ref="C67:J67"/>
    <mergeCell ref="C68:Q69"/>
    <mergeCell ref="G71:H71"/>
    <mergeCell ref="I71:J71"/>
    <mergeCell ref="D72:F72"/>
    <mergeCell ref="G72:H72"/>
    <mergeCell ref="I72:J72"/>
    <mergeCell ref="D63:F63"/>
    <mergeCell ref="G63:H63"/>
    <mergeCell ref="I63:J63"/>
    <mergeCell ref="D64:F64"/>
    <mergeCell ref="G64:H64"/>
    <mergeCell ref="I64:J64"/>
    <mergeCell ref="K64:L64"/>
    <mergeCell ref="D45:F45"/>
    <mergeCell ref="G45:H45"/>
    <mergeCell ref="I45:J45"/>
    <mergeCell ref="D46:F46"/>
    <mergeCell ref="G46:H46"/>
    <mergeCell ref="I46:J46"/>
    <mergeCell ref="D37:F37"/>
    <mergeCell ref="G37:H37"/>
    <mergeCell ref="I37:J37"/>
    <mergeCell ref="D40:M40"/>
    <mergeCell ref="D41:M41"/>
    <mergeCell ref="C44:I44"/>
    <mergeCell ref="D38:K38"/>
    <mergeCell ref="D35:F35"/>
    <mergeCell ref="G35:H35"/>
    <mergeCell ref="I35:J35"/>
    <mergeCell ref="D36:F36"/>
    <mergeCell ref="G36:H36"/>
    <mergeCell ref="I36:J36"/>
    <mergeCell ref="D33:F33"/>
    <mergeCell ref="G33:H33"/>
    <mergeCell ref="I33:J33"/>
    <mergeCell ref="D34:F34"/>
    <mergeCell ref="G34:H34"/>
    <mergeCell ref="I34:J34"/>
    <mergeCell ref="C31:I31"/>
    <mergeCell ref="D32:F32"/>
    <mergeCell ref="G32:H32"/>
    <mergeCell ref="I32:J32"/>
    <mergeCell ref="D27:O27"/>
    <mergeCell ref="D28:O28"/>
    <mergeCell ref="D23:F23"/>
    <mergeCell ref="G23:H23"/>
    <mergeCell ref="I23:J23"/>
    <mergeCell ref="D24:F24"/>
    <mergeCell ref="G24:H24"/>
    <mergeCell ref="I24:J24"/>
    <mergeCell ref="D25:K25"/>
    <mergeCell ref="D22:F22"/>
    <mergeCell ref="G22:H22"/>
    <mergeCell ref="I22:J22"/>
    <mergeCell ref="C18:I18"/>
    <mergeCell ref="D19:F19"/>
    <mergeCell ref="G19:H19"/>
    <mergeCell ref="I19:J19"/>
    <mergeCell ref="D20:F20"/>
    <mergeCell ref="G20:H20"/>
    <mergeCell ref="I20:J20"/>
    <mergeCell ref="D21:F21"/>
    <mergeCell ref="G21:H21"/>
    <mergeCell ref="I21:J21"/>
    <mergeCell ref="C16:Q16"/>
    <mergeCell ref="B1:U1"/>
    <mergeCell ref="C2:L2"/>
    <mergeCell ref="C12:L12"/>
    <mergeCell ref="C14:Q14"/>
    <mergeCell ref="C5:F5"/>
    <mergeCell ref="C6:F6"/>
    <mergeCell ref="G6:K6"/>
    <mergeCell ref="C7:F7"/>
    <mergeCell ref="G7:K7"/>
    <mergeCell ref="C8:F8"/>
    <mergeCell ref="G8:K8"/>
    <mergeCell ref="C9:F9"/>
    <mergeCell ref="G9:K9"/>
    <mergeCell ref="C10:F10"/>
    <mergeCell ref="G10:K10"/>
  </mergeCells>
  <dataValidations count="4">
    <dataValidation type="list" allowBlank="1" showInputMessage="1" showErrorMessage="1" sqref="N20:N24">
      <formula1>STATUSPOTPORE</formula1>
    </dataValidation>
    <dataValidation type="list" allowBlank="1" showInputMessage="1" showErrorMessage="1" sqref="G20:H24 G33:H37 G46:H50">
      <formula1>Potpore2</formula1>
    </dataValidation>
    <dataValidation type="list" allowBlank="1" showInputMessage="1" showErrorMessage="1" sqref="K20:K24 K33:K37 K46:K50">
      <formula1>Županije</formula1>
    </dataValidation>
    <dataValidation type="list" allowBlank="1" showInputMessage="1" showErrorMessage="1" sqref="M20:M24">
      <formula1>DANE</formula1>
    </dataValidation>
  </dataValidations>
  <pageMargins left="0.51181102362204722" right="0.51181102362204722" top="0.55118110236220474" bottom="0.55118110236220474" header="0.31496062992125984" footer="0.31496062992125984"/>
  <pageSetup paperSize="9" scale="43" orientation="landscape" r:id="rId1"/>
  <headerFooter>
    <oddFooter>&amp;L&amp;9ESIF Krediti za rast i razvoj, &amp;A
Verzija: &amp;F&amp;CStranica &amp;P od &amp;N&amp;R&amp;D. &amp;T</oddFooter>
  </headerFooter>
  <rowBreaks count="1" manualBreakCount="1">
    <brk id="64"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Pomocni!$AA$5:$AA$7</xm:f>
          </x14:formula1>
          <xm:sqref>J13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205"/>
  <sheetViews>
    <sheetView topLeftCell="B4" zoomScale="80" zoomScaleNormal="80" workbookViewId="0">
      <selection activeCell="B25" sqref="B25:D25"/>
    </sheetView>
  </sheetViews>
  <sheetFormatPr defaultRowHeight="15" x14ac:dyDescent="0.25"/>
  <cols>
    <col min="1" max="1" width="5.7109375" style="184" customWidth="1"/>
    <col min="2" max="2" width="10.42578125" style="184" customWidth="1"/>
    <col min="3" max="3" width="14.28515625" style="184" customWidth="1"/>
    <col min="4" max="4" width="30.42578125" style="184" customWidth="1"/>
    <col min="5" max="5" width="35.28515625" style="184" customWidth="1"/>
    <col min="6" max="6" width="1.85546875" style="184" customWidth="1"/>
    <col min="7" max="7" width="2.28515625" style="184" bestFit="1" customWidth="1"/>
    <col min="8" max="8" width="29.28515625" style="184" customWidth="1"/>
    <col min="9" max="9" width="29.42578125" style="184" customWidth="1"/>
    <col min="10" max="10" width="25.140625" style="184" customWidth="1"/>
    <col min="11" max="11" width="22.140625" style="184" customWidth="1"/>
    <col min="12" max="12" width="28.85546875" style="184" customWidth="1"/>
    <col min="13" max="13" width="24.28515625" style="184" customWidth="1"/>
    <col min="14" max="14" width="28.42578125" style="184" customWidth="1"/>
    <col min="15" max="15" width="15.28515625" style="184" customWidth="1"/>
    <col min="16" max="16" width="17.42578125" style="184" customWidth="1"/>
    <col min="17" max="16384" width="9.140625" style="184"/>
  </cols>
  <sheetData>
    <row r="1" spans="1:19" s="177" customFormat="1" ht="15.75" customHeight="1" x14ac:dyDescent="0.25">
      <c r="A1" s="173"/>
      <c r="B1" s="174" t="s">
        <v>1937</v>
      </c>
      <c r="C1" s="174"/>
      <c r="D1" s="174"/>
      <c r="E1" s="174"/>
      <c r="F1" s="175"/>
      <c r="G1" s="175"/>
      <c r="H1" s="175"/>
      <c r="I1" s="175"/>
      <c r="J1" s="175"/>
      <c r="K1" s="175"/>
      <c r="L1" s="175"/>
      <c r="M1" s="175"/>
      <c r="N1" s="175"/>
      <c r="O1" s="175"/>
      <c r="P1" s="175"/>
      <c r="Q1" s="91"/>
      <c r="R1" s="176"/>
      <c r="S1" s="176"/>
    </row>
    <row r="2" spans="1:19" s="177" customFormat="1" ht="18" x14ac:dyDescent="0.25">
      <c r="A2" s="173"/>
      <c r="B2" s="178"/>
      <c r="C2" s="178"/>
      <c r="D2" s="178"/>
      <c r="E2" s="178"/>
      <c r="F2" s="178"/>
      <c r="G2" s="178"/>
      <c r="H2" s="178"/>
      <c r="I2" s="178"/>
      <c r="J2" s="178"/>
      <c r="K2" s="178"/>
      <c r="L2" s="178"/>
      <c r="M2" s="178"/>
      <c r="N2" s="178"/>
      <c r="O2" s="178"/>
      <c r="P2" s="178"/>
      <c r="Q2" s="91"/>
      <c r="R2" s="176"/>
      <c r="S2" s="176"/>
    </row>
    <row r="3" spans="1:19" s="90" customFormat="1" ht="47.25" customHeight="1" x14ac:dyDescent="0.25">
      <c r="A3" s="88"/>
      <c r="B3" s="588" t="s">
        <v>2100</v>
      </c>
      <c r="C3" s="588"/>
      <c r="D3" s="588"/>
      <c r="E3" s="588"/>
      <c r="F3" s="588"/>
      <c r="G3" s="588"/>
      <c r="H3" s="588"/>
      <c r="I3" s="588"/>
      <c r="J3" s="588"/>
      <c r="K3" s="588"/>
      <c r="L3" s="588"/>
      <c r="M3" s="588"/>
      <c r="N3" s="588"/>
      <c r="O3" s="588"/>
      <c r="P3" s="588"/>
      <c r="Q3" s="179"/>
      <c r="R3" s="180"/>
      <c r="S3" s="180"/>
    </row>
    <row r="4" spans="1:19" ht="21" customHeight="1" x14ac:dyDescent="0.25">
      <c r="A4" s="181"/>
      <c r="B4" s="593" t="s">
        <v>2241</v>
      </c>
      <c r="C4" s="594"/>
      <c r="D4" s="594"/>
      <c r="E4" s="594"/>
      <c r="F4" s="594"/>
      <c r="G4" s="594"/>
      <c r="H4" s="594"/>
      <c r="I4" s="594"/>
      <c r="J4" s="594"/>
      <c r="K4" s="594"/>
      <c r="L4" s="594"/>
      <c r="M4" s="594"/>
      <c r="N4" s="594"/>
      <c r="O4" s="594"/>
      <c r="P4" s="594"/>
      <c r="Q4" s="182"/>
      <c r="R4" s="183"/>
      <c r="S4" s="183"/>
    </row>
    <row r="5" spans="1:19" ht="21" x14ac:dyDescent="0.25">
      <c r="A5" s="181"/>
      <c r="B5" s="604" t="s">
        <v>3235</v>
      </c>
      <c r="C5" s="604"/>
      <c r="D5" s="604"/>
      <c r="E5" s="604"/>
      <c r="F5" s="604"/>
      <c r="G5" s="604"/>
      <c r="H5" s="604"/>
      <c r="I5" s="185"/>
      <c r="J5" s="185"/>
      <c r="K5" s="185"/>
      <c r="L5" s="185"/>
      <c r="M5" s="185"/>
      <c r="N5" s="185"/>
      <c r="O5" s="185"/>
      <c r="P5" s="185"/>
      <c r="Q5" s="182"/>
      <c r="R5" s="183"/>
      <c r="S5" s="183"/>
    </row>
    <row r="6" spans="1:19" ht="19.5" thickBot="1" x14ac:dyDescent="0.35">
      <c r="A6" s="181"/>
      <c r="B6" s="595"/>
      <c r="C6" s="595"/>
      <c r="D6" s="595"/>
      <c r="E6" s="595"/>
      <c r="F6" s="595"/>
      <c r="G6" s="595"/>
      <c r="H6" s="595"/>
      <c r="I6" s="595"/>
      <c r="J6" s="595"/>
      <c r="K6" s="596"/>
      <c r="L6" s="596"/>
      <c r="M6" s="596"/>
      <c r="N6" s="596"/>
      <c r="O6" s="596"/>
      <c r="P6" s="596"/>
      <c r="Q6" s="182"/>
      <c r="R6" s="183"/>
      <c r="S6" s="183"/>
    </row>
    <row r="7" spans="1:19" s="90" customFormat="1" ht="18.75" x14ac:dyDescent="0.3">
      <c r="A7" s="88"/>
      <c r="B7" s="630" t="str">
        <f>+'Obrazac 1a'!B14:F14</f>
        <v>Naziv prijavitelja</v>
      </c>
      <c r="C7" s="631"/>
      <c r="D7" s="631"/>
      <c r="E7" s="631"/>
      <c r="F7" s="632"/>
      <c r="G7" s="632"/>
      <c r="H7" s="602" t="str">
        <f>IF(ISBLANK('Obrazac 1a'!G14),"",+'Obrazac 1a'!G14)</f>
        <v>m</v>
      </c>
      <c r="I7" s="602"/>
      <c r="J7" s="603"/>
      <c r="K7" s="105"/>
      <c r="L7" s="136"/>
      <c r="M7" s="136"/>
      <c r="N7" s="136"/>
      <c r="O7" s="136"/>
      <c r="P7" s="136"/>
      <c r="Q7" s="88"/>
      <c r="R7" s="180"/>
      <c r="S7" s="180"/>
    </row>
    <row r="8" spans="1:19" s="90" customFormat="1" ht="18.75" x14ac:dyDescent="0.3">
      <c r="A8" s="88"/>
      <c r="B8" s="553" t="str">
        <f>+'Obrazac 1a'!B15:F15</f>
        <v>OIB</v>
      </c>
      <c r="C8" s="554"/>
      <c r="D8" s="554"/>
      <c r="E8" s="554"/>
      <c r="F8" s="555"/>
      <c r="G8" s="555"/>
      <c r="H8" s="577" t="str">
        <f>IF(ISBLANK('Obrazac 1a'!G15),"",+'Obrazac 1a'!G15)</f>
        <v>m</v>
      </c>
      <c r="I8" s="577"/>
      <c r="J8" s="578"/>
      <c r="K8" s="105"/>
      <c r="L8" s="136"/>
      <c r="M8" s="136"/>
      <c r="N8" s="136"/>
      <c r="O8" s="136"/>
      <c r="P8" s="136"/>
      <c r="Q8" s="88"/>
      <c r="R8" s="180"/>
      <c r="S8" s="180"/>
    </row>
    <row r="9" spans="1:19" s="90" customFormat="1" ht="18.75" x14ac:dyDescent="0.3">
      <c r="A9" s="88"/>
      <c r="B9" s="553" t="str">
        <f>+'Obrazac 1a'!B16:F16</f>
        <v>MB/MBO/MIBPG</v>
      </c>
      <c r="C9" s="554"/>
      <c r="D9" s="554"/>
      <c r="E9" s="554"/>
      <c r="F9" s="555"/>
      <c r="G9" s="555"/>
      <c r="H9" s="579" t="str">
        <f>IF(ISBLANK('Obrazac 1a'!G16),"",+'Obrazac 1a'!G16)</f>
        <v>m</v>
      </c>
      <c r="I9" s="579"/>
      <c r="J9" s="580"/>
      <c r="K9" s="105"/>
      <c r="L9" s="136"/>
      <c r="M9" s="136"/>
      <c r="N9" s="136"/>
      <c r="O9" s="136"/>
      <c r="P9" s="136"/>
      <c r="Q9" s="88"/>
      <c r="R9" s="180"/>
      <c r="S9" s="180"/>
    </row>
    <row r="10" spans="1:19" s="90" customFormat="1" ht="19.5" thickBot="1" x14ac:dyDescent="0.35">
      <c r="A10" s="88"/>
      <c r="B10" s="556" t="str">
        <f>+'Obrazac 1a'!B18:F18</f>
        <v>Adresa sjedišta</v>
      </c>
      <c r="C10" s="557"/>
      <c r="D10" s="557"/>
      <c r="E10" s="557"/>
      <c r="F10" s="558"/>
      <c r="G10" s="558"/>
      <c r="H10" s="581" t="str">
        <f>IF(ISBLANK('Obrazac 1a'!G18),"",+'Obrazac 1a'!G18)</f>
        <v>m</v>
      </c>
      <c r="I10" s="581"/>
      <c r="J10" s="582"/>
      <c r="K10" s="105"/>
      <c r="L10" s="136"/>
      <c r="M10" s="136"/>
      <c r="N10" s="136"/>
      <c r="O10" s="136"/>
      <c r="P10" s="136"/>
      <c r="Q10" s="88"/>
      <c r="R10" s="180"/>
      <c r="S10" s="180"/>
    </row>
    <row r="11" spans="1:19" ht="18.75" x14ac:dyDescent="0.3">
      <c r="A11" s="181"/>
      <c r="B11" s="186"/>
      <c r="C11" s="186"/>
      <c r="D11" s="186"/>
      <c r="E11" s="186"/>
      <c r="F11" s="186"/>
      <c r="G11" s="186"/>
      <c r="H11" s="186"/>
      <c r="I11" s="186"/>
      <c r="J11" s="186"/>
      <c r="K11" s="186"/>
      <c r="L11" s="186"/>
      <c r="M11" s="186"/>
      <c r="N11" s="186"/>
      <c r="O11" s="186"/>
      <c r="P11" s="186"/>
      <c r="Q11" s="182"/>
      <c r="R11" s="183"/>
      <c r="S11" s="183"/>
    </row>
    <row r="12" spans="1:19" ht="18.75" x14ac:dyDescent="0.25">
      <c r="A12" s="181"/>
      <c r="B12" s="601" t="s">
        <v>2135</v>
      </c>
      <c r="C12" s="601"/>
      <c r="D12" s="601"/>
      <c r="E12" s="601"/>
      <c r="F12" s="591"/>
      <c r="G12" s="591"/>
      <c r="H12" s="591"/>
      <c r="I12" s="591"/>
      <c r="J12" s="591"/>
      <c r="K12" s="591"/>
      <c r="L12" s="591"/>
      <c r="M12" s="591"/>
      <c r="N12" s="591"/>
      <c r="O12" s="591"/>
      <c r="P12" s="591"/>
      <c r="Q12" s="91"/>
      <c r="R12" s="181"/>
      <c r="S12" s="183"/>
    </row>
    <row r="13" spans="1:19" ht="18.75" x14ac:dyDescent="0.25">
      <c r="A13" s="181"/>
      <c r="B13" s="601" t="s">
        <v>2136</v>
      </c>
      <c r="C13" s="601"/>
      <c r="D13" s="601"/>
      <c r="E13" s="601"/>
      <c r="F13" s="601"/>
      <c r="G13" s="601"/>
      <c r="H13" s="601"/>
      <c r="I13" s="601"/>
      <c r="J13" s="601"/>
      <c r="K13" s="601"/>
      <c r="L13" s="601"/>
      <c r="M13" s="601"/>
      <c r="N13" s="601"/>
      <c r="O13" s="601"/>
      <c r="P13" s="601"/>
      <c r="Q13" s="182"/>
      <c r="R13" s="183"/>
      <c r="S13" s="183"/>
    </row>
    <row r="14" spans="1:19" ht="18.75" customHeight="1" x14ac:dyDescent="0.25">
      <c r="A14" s="181"/>
      <c r="B14" s="187"/>
      <c r="C14" s="187"/>
      <c r="D14" s="187"/>
      <c r="E14" s="187"/>
      <c r="F14" s="188"/>
      <c r="G14" s="188"/>
      <c r="H14" s="188"/>
      <c r="I14" s="188"/>
      <c r="J14" s="188"/>
      <c r="K14" s="188"/>
      <c r="L14" s="188"/>
      <c r="M14" s="188"/>
      <c r="N14" s="188"/>
      <c r="O14" s="188"/>
      <c r="P14" s="188"/>
      <c r="Q14" s="182"/>
      <c r="R14" s="183"/>
      <c r="S14" s="183"/>
    </row>
    <row r="15" spans="1:19" ht="75" x14ac:dyDescent="0.25">
      <c r="A15" s="181"/>
      <c r="B15" s="633" t="s">
        <v>2137</v>
      </c>
      <c r="C15" s="634"/>
      <c r="D15" s="189" t="s">
        <v>2149</v>
      </c>
      <c r="E15" s="189" t="s">
        <v>2138</v>
      </c>
      <c r="F15" s="188"/>
      <c r="G15" s="188"/>
      <c r="H15" s="188"/>
      <c r="I15" s="188"/>
      <c r="J15" s="188"/>
      <c r="K15" s="188"/>
      <c r="L15" s="188"/>
      <c r="M15" s="188"/>
      <c r="N15" s="188"/>
      <c r="O15" s="188"/>
      <c r="P15" s="188"/>
      <c r="Q15" s="182"/>
      <c r="R15" s="183"/>
      <c r="S15" s="183"/>
    </row>
    <row r="16" spans="1:19" ht="56.25" customHeight="1" x14ac:dyDescent="0.25">
      <c r="A16" s="181"/>
      <c r="B16" s="568" t="s">
        <v>2139</v>
      </c>
      <c r="C16" s="569"/>
      <c r="D16" s="190" t="s">
        <v>2140</v>
      </c>
      <c r="E16" s="190" t="s">
        <v>2141</v>
      </c>
      <c r="F16" s="188"/>
      <c r="G16" s="188"/>
      <c r="H16" s="188"/>
      <c r="I16" s="188"/>
      <c r="J16" s="188"/>
      <c r="K16" s="188"/>
      <c r="L16" s="188"/>
      <c r="M16" s="188"/>
      <c r="N16" s="188"/>
      <c r="O16" s="188"/>
      <c r="P16" s="188"/>
      <c r="Q16" s="182"/>
      <c r="R16" s="183"/>
      <c r="S16" s="183"/>
    </row>
    <row r="17" spans="1:19" ht="44.25" customHeight="1" x14ac:dyDescent="0.25">
      <c r="A17" s="181"/>
      <c r="B17" s="568" t="s">
        <v>2151</v>
      </c>
      <c r="C17" s="569"/>
      <c r="D17" s="190" t="s">
        <v>2142</v>
      </c>
      <c r="E17" s="190" t="s">
        <v>2143</v>
      </c>
      <c r="F17" s="188"/>
      <c r="G17" s="188"/>
      <c r="H17" s="188"/>
      <c r="I17" s="188"/>
      <c r="J17" s="188"/>
      <c r="K17" s="188"/>
      <c r="L17" s="188"/>
      <c r="M17" s="188"/>
      <c r="N17" s="188"/>
      <c r="O17" s="188"/>
      <c r="P17" s="188"/>
      <c r="Q17" s="182"/>
      <c r="R17" s="183"/>
      <c r="S17" s="183"/>
    </row>
    <row r="18" spans="1:19" ht="37.5" x14ac:dyDescent="0.25">
      <c r="A18" s="181"/>
      <c r="B18" s="568" t="s">
        <v>2144</v>
      </c>
      <c r="C18" s="569"/>
      <c r="D18" s="190" t="s">
        <v>2145</v>
      </c>
      <c r="E18" s="190" t="s">
        <v>2146</v>
      </c>
      <c r="F18" s="188"/>
      <c r="G18" s="188"/>
      <c r="H18" s="188"/>
      <c r="I18" s="188"/>
      <c r="J18" s="188"/>
      <c r="K18" s="188"/>
      <c r="L18" s="188"/>
      <c r="M18" s="188"/>
      <c r="N18" s="188"/>
      <c r="O18" s="188"/>
      <c r="P18" s="188"/>
      <c r="Q18" s="182"/>
      <c r="R18" s="183"/>
      <c r="S18" s="183"/>
    </row>
    <row r="19" spans="1:19" ht="87.75" customHeight="1" x14ac:dyDescent="0.25">
      <c r="A19" s="181"/>
      <c r="B19" s="568" t="s">
        <v>2150</v>
      </c>
      <c r="C19" s="569"/>
      <c r="D19" s="190" t="s">
        <v>2147</v>
      </c>
      <c r="E19" s="190" t="s">
        <v>2148</v>
      </c>
      <c r="F19" s="188"/>
      <c r="G19" s="188"/>
      <c r="H19" s="188"/>
      <c r="I19" s="188"/>
      <c r="J19" s="188"/>
      <c r="K19" s="188"/>
      <c r="L19" s="188"/>
      <c r="M19" s="188"/>
      <c r="N19" s="188"/>
      <c r="O19" s="188"/>
      <c r="P19" s="188"/>
      <c r="Q19" s="182"/>
      <c r="R19" s="183"/>
      <c r="S19" s="183"/>
    </row>
    <row r="20" spans="1:19" ht="18.75" x14ac:dyDescent="0.25">
      <c r="A20" s="181"/>
      <c r="B20" s="191"/>
      <c r="C20" s="191"/>
      <c r="D20" s="191"/>
      <c r="E20" s="191"/>
      <c r="F20" s="192"/>
      <c r="G20" s="192"/>
      <c r="H20" s="192"/>
      <c r="I20" s="192"/>
      <c r="J20" s="192"/>
      <c r="K20" s="192"/>
      <c r="L20" s="192"/>
      <c r="M20" s="192"/>
      <c r="N20" s="192"/>
      <c r="O20" s="192"/>
      <c r="P20" s="192"/>
      <c r="Q20" s="182"/>
      <c r="R20" s="183"/>
      <c r="S20" s="183"/>
    </row>
    <row r="21" spans="1:19" ht="18.75" x14ac:dyDescent="0.3">
      <c r="A21" s="181"/>
      <c r="B21" s="193"/>
      <c r="C21" s="193"/>
      <c r="D21" s="193"/>
      <c r="E21" s="193"/>
      <c r="F21" s="193"/>
      <c r="G21" s="193"/>
      <c r="H21" s="193"/>
      <c r="I21" s="193"/>
      <c r="J21" s="193"/>
      <c r="K21" s="193"/>
      <c r="L21" s="193"/>
      <c r="M21" s="193"/>
      <c r="N21" s="193"/>
      <c r="O21" s="193"/>
      <c r="P21" s="193"/>
      <c r="Q21" s="182"/>
      <c r="R21" s="183"/>
      <c r="S21" s="183"/>
    </row>
    <row r="22" spans="1:19" ht="18.75" x14ac:dyDescent="0.3">
      <c r="A22" s="181"/>
      <c r="B22" s="567" t="s">
        <v>2165</v>
      </c>
      <c r="C22" s="567"/>
      <c r="D22" s="567"/>
      <c r="E22" s="567"/>
      <c r="F22" s="567"/>
      <c r="G22" s="567"/>
      <c r="H22" s="567"/>
      <c r="I22" s="567"/>
      <c r="J22" s="567"/>
      <c r="K22" s="567"/>
      <c r="L22" s="567"/>
      <c r="M22" s="567"/>
      <c r="N22" s="567"/>
      <c r="O22" s="567"/>
      <c r="P22" s="567"/>
      <c r="Q22" s="182"/>
      <c r="R22" s="183"/>
      <c r="S22" s="183"/>
    </row>
    <row r="23" spans="1:19" ht="18.75" x14ac:dyDescent="0.3">
      <c r="A23" s="181"/>
      <c r="B23" s="186" t="s">
        <v>2166</v>
      </c>
      <c r="C23" s="186"/>
      <c r="D23" s="186"/>
      <c r="E23" s="186"/>
      <c r="F23" s="186"/>
      <c r="G23" s="186"/>
      <c r="H23" s="186"/>
      <c r="I23" s="186"/>
      <c r="J23" s="186"/>
      <c r="K23" s="186"/>
      <c r="L23" s="186"/>
      <c r="M23" s="186"/>
      <c r="N23" s="186"/>
      <c r="O23" s="186"/>
      <c r="P23" s="186"/>
      <c r="Q23" s="182"/>
      <c r="R23" s="183"/>
      <c r="S23" s="183"/>
    </row>
    <row r="24" spans="1:19" ht="63" customHeight="1" x14ac:dyDescent="0.3">
      <c r="A24" s="181"/>
      <c r="B24" s="570" t="s">
        <v>2134</v>
      </c>
      <c r="C24" s="571"/>
      <c r="D24" s="572"/>
      <c r="E24" s="194" t="s">
        <v>3211</v>
      </c>
      <c r="F24" s="575" t="s">
        <v>1941</v>
      </c>
      <c r="G24" s="571"/>
      <c r="H24" s="572"/>
      <c r="I24" s="597" t="s">
        <v>3214</v>
      </c>
      <c r="J24" s="598"/>
      <c r="K24" s="194" t="s">
        <v>1944</v>
      </c>
      <c r="L24" s="194" t="s">
        <v>1943</v>
      </c>
      <c r="M24" s="186"/>
      <c r="N24" s="186"/>
      <c r="O24" s="186"/>
      <c r="P24" s="182"/>
      <c r="Q24" s="181"/>
      <c r="R24" s="183"/>
      <c r="S24" s="183"/>
    </row>
    <row r="25" spans="1:19" ht="18.75" x14ac:dyDescent="0.3">
      <c r="A25" s="181"/>
      <c r="B25" s="573"/>
      <c r="C25" s="574"/>
      <c r="D25" s="574"/>
      <c r="E25" s="195" t="e">
        <f>+Pomocni!AJ7</f>
        <v>#N/A</v>
      </c>
      <c r="F25" s="564"/>
      <c r="G25" s="565"/>
      <c r="H25" s="566"/>
      <c r="I25" s="599"/>
      <c r="J25" s="600"/>
      <c r="K25" s="248"/>
      <c r="L25" s="248"/>
      <c r="M25" s="186"/>
      <c r="N25" s="186"/>
      <c r="O25" s="186"/>
      <c r="P25" s="182"/>
      <c r="Q25" s="181"/>
      <c r="R25" s="183"/>
      <c r="S25" s="183"/>
    </row>
    <row r="26" spans="1:19" ht="18.75" x14ac:dyDescent="0.3">
      <c r="A26" s="181"/>
      <c r="B26" s="186"/>
      <c r="C26" s="186"/>
      <c r="D26" s="186"/>
      <c r="E26" s="186"/>
      <c r="F26" s="186"/>
      <c r="G26" s="186"/>
      <c r="H26" s="186"/>
      <c r="I26" s="186"/>
      <c r="J26" s="186"/>
      <c r="K26" s="186"/>
      <c r="L26" s="186"/>
      <c r="M26" s="186"/>
      <c r="N26" s="186"/>
      <c r="O26" s="186"/>
      <c r="P26" s="186"/>
      <c r="Q26" s="182"/>
      <c r="R26" s="183"/>
      <c r="S26" s="183"/>
    </row>
    <row r="27" spans="1:19" ht="18.75" x14ac:dyDescent="0.3">
      <c r="A27" s="181"/>
      <c r="B27" s="567" t="s">
        <v>2177</v>
      </c>
      <c r="C27" s="567"/>
      <c r="D27" s="567"/>
      <c r="E27" s="186"/>
      <c r="F27" s="186"/>
      <c r="G27" s="186"/>
      <c r="H27" s="186"/>
      <c r="I27" s="186"/>
      <c r="J27" s="186"/>
      <c r="K27" s="186"/>
      <c r="L27" s="186"/>
      <c r="M27" s="186"/>
      <c r="N27" s="186"/>
      <c r="O27" s="186"/>
      <c r="P27" s="186"/>
      <c r="Q27" s="182"/>
      <c r="R27" s="183"/>
      <c r="S27" s="183"/>
    </row>
    <row r="28" spans="1:19" ht="18.75" x14ac:dyDescent="0.3">
      <c r="A28" s="181"/>
      <c r="B28" s="567" t="s">
        <v>2178</v>
      </c>
      <c r="C28" s="567"/>
      <c r="D28" s="567"/>
      <c r="E28" s="567"/>
      <c r="F28" s="567"/>
      <c r="G28" s="567"/>
      <c r="H28" s="567"/>
      <c r="I28" s="567"/>
      <c r="J28" s="567"/>
      <c r="K28" s="358"/>
      <c r="L28" s="196" t="str">
        <f>+IF(K28="DA","Prijavitelj nije MSP",IF(K28="NE","",IF(K28="","")))</f>
        <v/>
      </c>
      <c r="M28" s="196"/>
      <c r="N28" s="182"/>
      <c r="O28" s="182"/>
      <c r="P28" s="182"/>
      <c r="Q28" s="181"/>
      <c r="R28" s="181"/>
      <c r="S28" s="183"/>
    </row>
    <row r="29" spans="1:19" ht="18.75" x14ac:dyDescent="0.3">
      <c r="A29" s="181"/>
      <c r="B29" s="567" t="s">
        <v>3222</v>
      </c>
      <c r="C29" s="567"/>
      <c r="D29" s="567"/>
      <c r="E29" s="567"/>
      <c r="F29" s="567"/>
      <c r="G29" s="567"/>
      <c r="H29" s="567"/>
      <c r="I29" s="567"/>
      <c r="J29" s="567"/>
      <c r="K29" s="358"/>
      <c r="L29" s="196" t="str">
        <f>+IF(K29="DA","Prijavitelj nije prihvatljiv za financiranje",IF(K29="NE","",IF(K29="","")))</f>
        <v/>
      </c>
      <c r="M29" s="196"/>
      <c r="N29" s="182"/>
      <c r="O29" s="182"/>
      <c r="P29" s="182"/>
      <c r="Q29" s="181"/>
      <c r="R29" s="181"/>
      <c r="S29" s="183"/>
    </row>
    <row r="30" spans="1:19" ht="18.75" x14ac:dyDescent="0.3">
      <c r="A30" s="181"/>
      <c r="B30" s="590" t="s">
        <v>3223</v>
      </c>
      <c r="C30" s="590"/>
      <c r="D30" s="590"/>
      <c r="E30" s="590"/>
      <c r="F30" s="590"/>
      <c r="G30" s="590"/>
      <c r="H30" s="590"/>
      <c r="I30" s="590"/>
      <c r="J30" s="590"/>
      <c r="K30" s="358"/>
      <c r="L30" s="196" t="str">
        <f>+IF(K30="DA","Potrebno je ispuniti tablicu 2.1. i/ili Tablicu 3.",IF(K30="NE","",IF(K30="","")))</f>
        <v/>
      </c>
      <c r="M30" s="196"/>
      <c r="N30" s="196"/>
      <c r="O30" s="196"/>
      <c r="P30" s="196"/>
      <c r="Q30" s="182"/>
      <c r="R30" s="183"/>
      <c r="S30" s="183"/>
    </row>
    <row r="31" spans="1:19" ht="18.75" x14ac:dyDescent="0.3">
      <c r="A31" s="181"/>
      <c r="B31" s="567" t="s">
        <v>3224</v>
      </c>
      <c r="C31" s="567"/>
      <c r="D31" s="567"/>
      <c r="E31" s="567"/>
      <c r="F31" s="567"/>
      <c r="G31" s="567"/>
      <c r="H31" s="567"/>
      <c r="I31" s="567"/>
      <c r="J31" s="567"/>
      <c r="K31" s="358"/>
      <c r="L31" s="196" t="str">
        <f>+IF(K31="DA","Potrebno je ispuniti tablicu 2.1. i/ili Tablicu 3.",IF(K31="NE","",IF(K31="","")))</f>
        <v/>
      </c>
      <c r="M31" s="196"/>
      <c r="N31" s="196"/>
      <c r="O31" s="196"/>
      <c r="P31" s="196"/>
      <c r="Q31" s="182"/>
      <c r="R31" s="183"/>
      <c r="S31" s="183"/>
    </row>
    <row r="32" spans="1:19" ht="18.75" x14ac:dyDescent="0.3">
      <c r="A32" s="181"/>
      <c r="B32" s="567" t="s">
        <v>3225</v>
      </c>
      <c r="C32" s="567"/>
      <c r="D32" s="567"/>
      <c r="E32" s="567"/>
      <c r="F32" s="567"/>
      <c r="G32" s="567"/>
      <c r="H32" s="567"/>
      <c r="I32" s="567"/>
      <c r="J32" s="567"/>
      <c r="K32" s="358"/>
      <c r="L32" s="196" t="str">
        <f>+IF(K32="DA","Potrebno je ispuniti tablicu 2.2.",IF(K32="NE","",IF(K32="","")))</f>
        <v/>
      </c>
      <c r="M32" s="196"/>
      <c r="N32" s="196"/>
      <c r="O32" s="196"/>
      <c r="P32" s="196"/>
      <c r="Q32" s="182"/>
      <c r="R32" s="183"/>
      <c r="S32" s="183"/>
    </row>
    <row r="33" spans="1:19" ht="18.75" x14ac:dyDescent="0.3">
      <c r="A33" s="181"/>
      <c r="B33" s="196"/>
      <c r="C33" s="196"/>
      <c r="D33" s="196"/>
      <c r="E33" s="196"/>
      <c r="F33" s="196"/>
      <c r="G33" s="196"/>
      <c r="H33" s="196"/>
      <c r="I33" s="196"/>
      <c r="J33" s="196"/>
      <c r="K33" s="196"/>
      <c r="L33" s="196"/>
      <c r="M33" s="196"/>
      <c r="N33" s="196"/>
      <c r="O33" s="196"/>
      <c r="P33" s="196"/>
      <c r="Q33" s="182"/>
      <c r="R33" s="183"/>
      <c r="S33" s="183"/>
    </row>
    <row r="34" spans="1:19" ht="18.75" x14ac:dyDescent="0.3">
      <c r="A34" s="181"/>
      <c r="B34" s="196"/>
      <c r="C34" s="196"/>
      <c r="D34" s="196"/>
      <c r="E34" s="196"/>
      <c r="F34" s="196"/>
      <c r="G34" s="196"/>
      <c r="H34" s="196"/>
      <c r="I34" s="196"/>
      <c r="J34" s="196"/>
      <c r="K34" s="196"/>
      <c r="L34" s="196"/>
      <c r="M34" s="196"/>
      <c r="N34" s="196"/>
      <c r="O34" s="196"/>
      <c r="P34" s="196"/>
      <c r="Q34" s="182"/>
      <c r="R34" s="183"/>
      <c r="S34" s="183"/>
    </row>
    <row r="35" spans="1:19" ht="18.75" x14ac:dyDescent="0.3">
      <c r="A35" s="181"/>
      <c r="B35" s="567" t="s">
        <v>2158</v>
      </c>
      <c r="C35" s="567"/>
      <c r="D35" s="567"/>
      <c r="E35" s="196"/>
      <c r="F35" s="196"/>
      <c r="G35" s="196"/>
      <c r="H35" s="196"/>
      <c r="I35" s="196"/>
      <c r="J35" s="196"/>
      <c r="K35" s="196"/>
      <c r="L35" s="196"/>
      <c r="M35" s="196"/>
      <c r="N35" s="196"/>
      <c r="O35" s="196"/>
      <c r="P35" s="196"/>
      <c r="Q35" s="182"/>
      <c r="R35" s="183"/>
      <c r="S35" s="183"/>
    </row>
    <row r="36" spans="1:19" ht="18.75" x14ac:dyDescent="0.3">
      <c r="A36" s="181"/>
      <c r="B36" s="567" t="s">
        <v>2159</v>
      </c>
      <c r="C36" s="567"/>
      <c r="D36" s="567"/>
      <c r="E36" s="567"/>
      <c r="F36" s="567"/>
      <c r="G36" s="567"/>
      <c r="H36" s="567"/>
      <c r="I36" s="567"/>
      <c r="J36" s="567"/>
      <c r="K36" s="567"/>
      <c r="L36" s="567"/>
      <c r="M36" s="567"/>
      <c r="N36" s="567"/>
      <c r="O36" s="567"/>
      <c r="P36" s="567"/>
      <c r="Q36" s="182"/>
      <c r="R36" s="183"/>
      <c r="S36" s="183"/>
    </row>
    <row r="37" spans="1:19" ht="224.25" customHeight="1" x14ac:dyDescent="0.25">
      <c r="A37" s="181"/>
      <c r="B37" s="591" t="s">
        <v>3234</v>
      </c>
      <c r="C37" s="592"/>
      <c r="D37" s="592"/>
      <c r="E37" s="592"/>
      <c r="F37" s="592"/>
      <c r="G37" s="592"/>
      <c r="H37" s="592"/>
      <c r="I37" s="592"/>
      <c r="J37" s="592"/>
      <c r="K37" s="592"/>
      <c r="L37" s="592"/>
      <c r="M37" s="592"/>
      <c r="N37" s="592"/>
      <c r="O37" s="592"/>
      <c r="P37" s="592"/>
      <c r="Q37" s="91"/>
      <c r="R37" s="173"/>
      <c r="S37" s="183"/>
    </row>
    <row r="38" spans="1:19" ht="18.75" x14ac:dyDescent="0.3">
      <c r="A38" s="181"/>
      <c r="B38" s="197" t="s">
        <v>2167</v>
      </c>
      <c r="C38" s="196"/>
      <c r="D38" s="196"/>
      <c r="E38" s="196"/>
      <c r="F38" s="196"/>
      <c r="G38" s="196"/>
      <c r="H38" s="196"/>
      <c r="I38" s="196"/>
      <c r="J38" s="196"/>
      <c r="K38" s="196"/>
      <c r="L38" s="196"/>
      <c r="M38" s="196"/>
      <c r="N38" s="196"/>
      <c r="O38" s="196"/>
      <c r="P38" s="197"/>
      <c r="Q38" s="182"/>
      <c r="R38" s="183"/>
      <c r="S38" s="183"/>
    </row>
    <row r="39" spans="1:19" ht="93.75" x14ac:dyDescent="0.25">
      <c r="A39" s="181"/>
      <c r="B39" s="198" t="s">
        <v>1934</v>
      </c>
      <c r="C39" s="550" t="s">
        <v>2160</v>
      </c>
      <c r="D39" s="551"/>
      <c r="E39" s="551"/>
      <c r="F39" s="551"/>
      <c r="G39" s="552"/>
      <c r="H39" s="199" t="s">
        <v>1936</v>
      </c>
      <c r="I39" s="199" t="s">
        <v>2157</v>
      </c>
      <c r="J39" s="199" t="s">
        <v>1945</v>
      </c>
      <c r="K39" s="194" t="s">
        <v>1942</v>
      </c>
      <c r="L39" s="199" t="s">
        <v>1946</v>
      </c>
      <c r="M39" s="194" t="s">
        <v>2139</v>
      </c>
      <c r="N39" s="194" t="s">
        <v>2152</v>
      </c>
      <c r="O39" s="575" t="s">
        <v>2153</v>
      </c>
      <c r="P39" s="627"/>
      <c r="Q39" s="182"/>
      <c r="R39" s="183"/>
      <c r="S39" s="183"/>
    </row>
    <row r="40" spans="1:19" ht="18.75" x14ac:dyDescent="0.3">
      <c r="A40" s="181"/>
      <c r="B40" s="200" t="s">
        <v>14</v>
      </c>
      <c r="C40" s="583" t="s">
        <v>118</v>
      </c>
      <c r="D40" s="584"/>
      <c r="E40" s="584"/>
      <c r="F40" s="584"/>
      <c r="G40" s="585"/>
      <c r="H40" s="201" t="s">
        <v>173</v>
      </c>
      <c r="I40" s="201" t="s">
        <v>800</v>
      </c>
      <c r="J40" s="201" t="s">
        <v>855</v>
      </c>
      <c r="K40" s="201" t="s">
        <v>916</v>
      </c>
      <c r="L40" s="201" t="s">
        <v>994</v>
      </c>
      <c r="M40" s="201" t="s">
        <v>1219</v>
      </c>
      <c r="N40" s="201" t="s">
        <v>1331</v>
      </c>
      <c r="O40" s="586" t="s">
        <v>1356</v>
      </c>
      <c r="P40" s="587"/>
      <c r="Q40" s="182"/>
      <c r="R40" s="183"/>
      <c r="S40" s="183"/>
    </row>
    <row r="41" spans="1:19" ht="6" customHeight="1" x14ac:dyDescent="0.3">
      <c r="A41" s="181"/>
      <c r="B41" s="202"/>
      <c r="C41" s="196"/>
      <c r="D41" s="196"/>
      <c r="E41" s="196"/>
      <c r="F41" s="196"/>
      <c r="G41" s="196"/>
      <c r="H41" s="196"/>
      <c r="I41" s="196"/>
      <c r="J41" s="196"/>
      <c r="K41" s="196"/>
      <c r="L41" s="196"/>
      <c r="M41" s="196"/>
      <c r="N41" s="196"/>
      <c r="O41" s="196"/>
      <c r="P41" s="203"/>
      <c r="Q41" s="182"/>
      <c r="R41" s="183"/>
      <c r="S41" s="183"/>
    </row>
    <row r="42" spans="1:19" ht="18.75" x14ac:dyDescent="0.3">
      <c r="A42" s="181"/>
      <c r="B42" s="204">
        <v>1</v>
      </c>
      <c r="C42" s="561"/>
      <c r="D42" s="562"/>
      <c r="E42" s="562"/>
      <c r="F42" s="562"/>
      <c r="G42" s="563"/>
      <c r="H42" s="249"/>
      <c r="I42" s="249"/>
      <c r="J42" s="361"/>
      <c r="K42" s="360"/>
      <c r="L42" s="250"/>
      <c r="M42" s="250"/>
      <c r="N42" s="251"/>
      <c r="O42" s="559"/>
      <c r="P42" s="560"/>
      <c r="Q42" s="182"/>
      <c r="R42" s="183"/>
      <c r="S42" s="183"/>
    </row>
    <row r="43" spans="1:19" ht="18.75" x14ac:dyDescent="0.3">
      <c r="A43" s="181"/>
      <c r="B43" s="204">
        <v>2</v>
      </c>
      <c r="C43" s="561"/>
      <c r="D43" s="562"/>
      <c r="E43" s="562"/>
      <c r="F43" s="562"/>
      <c r="G43" s="563"/>
      <c r="H43" s="249"/>
      <c r="I43" s="249"/>
      <c r="J43" s="361"/>
      <c r="K43" s="360"/>
      <c r="L43" s="250"/>
      <c r="M43" s="250"/>
      <c r="N43" s="251"/>
      <c r="O43" s="559"/>
      <c r="P43" s="560"/>
      <c r="Q43" s="182"/>
      <c r="R43" s="183"/>
      <c r="S43" s="183"/>
    </row>
    <row r="44" spans="1:19" ht="18.75" x14ac:dyDescent="0.3">
      <c r="A44" s="181"/>
      <c r="B44" s="204">
        <v>3</v>
      </c>
      <c r="C44" s="561"/>
      <c r="D44" s="562"/>
      <c r="E44" s="562"/>
      <c r="F44" s="562"/>
      <c r="G44" s="563"/>
      <c r="H44" s="249"/>
      <c r="I44" s="249"/>
      <c r="J44" s="361"/>
      <c r="K44" s="360"/>
      <c r="L44" s="250"/>
      <c r="M44" s="250"/>
      <c r="N44" s="251"/>
      <c r="O44" s="559"/>
      <c r="P44" s="560"/>
      <c r="Q44" s="182"/>
      <c r="R44" s="183"/>
      <c r="S44" s="183"/>
    </row>
    <row r="45" spans="1:19" ht="18.75" x14ac:dyDescent="0.3">
      <c r="A45" s="181"/>
      <c r="B45" s="204">
        <v>4</v>
      </c>
      <c r="C45" s="561"/>
      <c r="D45" s="562"/>
      <c r="E45" s="562"/>
      <c r="F45" s="562"/>
      <c r="G45" s="563"/>
      <c r="H45" s="249"/>
      <c r="I45" s="249"/>
      <c r="J45" s="361"/>
      <c r="K45" s="360"/>
      <c r="L45" s="250"/>
      <c r="M45" s="250"/>
      <c r="N45" s="251"/>
      <c r="O45" s="559"/>
      <c r="P45" s="560"/>
      <c r="Q45" s="182"/>
      <c r="R45" s="183"/>
      <c r="S45" s="183"/>
    </row>
    <row r="46" spans="1:19" ht="18.75" x14ac:dyDescent="0.3">
      <c r="A46" s="181"/>
      <c r="B46" s="204">
        <v>5</v>
      </c>
      <c r="C46" s="561"/>
      <c r="D46" s="562"/>
      <c r="E46" s="562"/>
      <c r="F46" s="562"/>
      <c r="G46" s="563"/>
      <c r="H46" s="249"/>
      <c r="I46" s="249"/>
      <c r="J46" s="361"/>
      <c r="K46" s="360"/>
      <c r="L46" s="250"/>
      <c r="M46" s="250"/>
      <c r="N46" s="251"/>
      <c r="O46" s="559"/>
      <c r="P46" s="560"/>
      <c r="Q46" s="182"/>
      <c r="R46" s="183"/>
      <c r="S46" s="183"/>
    </row>
    <row r="47" spans="1:19" ht="18.75" x14ac:dyDescent="0.3">
      <c r="A47" s="181"/>
      <c r="B47" s="204">
        <v>6</v>
      </c>
      <c r="C47" s="561"/>
      <c r="D47" s="562"/>
      <c r="E47" s="562"/>
      <c r="F47" s="562"/>
      <c r="G47" s="563"/>
      <c r="H47" s="249"/>
      <c r="I47" s="249"/>
      <c r="J47" s="361"/>
      <c r="K47" s="360"/>
      <c r="L47" s="250"/>
      <c r="M47" s="250"/>
      <c r="N47" s="251"/>
      <c r="O47" s="559"/>
      <c r="P47" s="560"/>
      <c r="Q47" s="182"/>
      <c r="R47" s="183"/>
      <c r="S47" s="183"/>
    </row>
    <row r="48" spans="1:19" ht="18.75" x14ac:dyDescent="0.3">
      <c r="A48" s="181"/>
      <c r="B48" s="204">
        <v>7</v>
      </c>
      <c r="C48" s="561"/>
      <c r="D48" s="562"/>
      <c r="E48" s="562"/>
      <c r="F48" s="562"/>
      <c r="G48" s="563"/>
      <c r="H48" s="249"/>
      <c r="I48" s="249"/>
      <c r="J48" s="361"/>
      <c r="K48" s="360"/>
      <c r="L48" s="250"/>
      <c r="M48" s="250"/>
      <c r="N48" s="251"/>
      <c r="O48" s="559"/>
      <c r="P48" s="560"/>
      <c r="Q48" s="182"/>
      <c r="R48" s="183"/>
      <c r="S48" s="183"/>
    </row>
    <row r="49" spans="1:19" ht="18.75" x14ac:dyDescent="0.3">
      <c r="A49" s="181"/>
      <c r="B49" s="204">
        <v>8</v>
      </c>
      <c r="C49" s="561"/>
      <c r="D49" s="562"/>
      <c r="E49" s="562"/>
      <c r="F49" s="562"/>
      <c r="G49" s="563"/>
      <c r="H49" s="249"/>
      <c r="I49" s="249"/>
      <c r="J49" s="361"/>
      <c r="K49" s="360"/>
      <c r="L49" s="250"/>
      <c r="M49" s="250"/>
      <c r="N49" s="251"/>
      <c r="O49" s="559"/>
      <c r="P49" s="560"/>
      <c r="Q49" s="182"/>
      <c r="R49" s="183"/>
      <c r="S49" s="183"/>
    </row>
    <row r="50" spans="1:19" ht="18.75" x14ac:dyDescent="0.3">
      <c r="A50" s="181"/>
      <c r="B50" s="204">
        <v>9</v>
      </c>
      <c r="C50" s="561"/>
      <c r="D50" s="562"/>
      <c r="E50" s="562"/>
      <c r="F50" s="562"/>
      <c r="G50" s="563"/>
      <c r="H50" s="249"/>
      <c r="I50" s="249"/>
      <c r="J50" s="361"/>
      <c r="K50" s="360"/>
      <c r="L50" s="250"/>
      <c r="M50" s="250"/>
      <c r="N50" s="251"/>
      <c r="O50" s="559"/>
      <c r="P50" s="560"/>
      <c r="Q50" s="182"/>
      <c r="R50" s="183"/>
      <c r="S50" s="183"/>
    </row>
    <row r="51" spans="1:19" ht="18.75" x14ac:dyDescent="0.3">
      <c r="A51" s="181"/>
      <c r="B51" s="204">
        <v>10</v>
      </c>
      <c r="C51" s="561"/>
      <c r="D51" s="562"/>
      <c r="E51" s="562"/>
      <c r="F51" s="562"/>
      <c r="G51" s="563"/>
      <c r="H51" s="249"/>
      <c r="I51" s="249"/>
      <c r="J51" s="361"/>
      <c r="K51" s="360"/>
      <c r="L51" s="250"/>
      <c r="M51" s="250"/>
      <c r="N51" s="251"/>
      <c r="O51" s="559"/>
      <c r="P51" s="560"/>
      <c r="Q51" s="182"/>
      <c r="R51" s="183"/>
      <c r="S51" s="183"/>
    </row>
    <row r="52" spans="1:19" ht="19.5" thickBot="1" x14ac:dyDescent="0.35">
      <c r="A52" s="181"/>
      <c r="B52" s="205"/>
      <c r="C52" s="206"/>
      <c r="D52" s="206"/>
      <c r="E52" s="206"/>
      <c r="F52" s="206"/>
      <c r="G52" s="206"/>
      <c r="H52" s="206"/>
      <c r="I52" s="206"/>
      <c r="J52" s="206"/>
      <c r="K52" s="207"/>
      <c r="L52" s="208"/>
      <c r="M52" s="209"/>
      <c r="N52" s="210"/>
      <c r="O52" s="210"/>
      <c r="P52" s="211"/>
      <c r="Q52" s="182"/>
      <c r="R52" s="183"/>
      <c r="S52" s="183"/>
    </row>
    <row r="53" spans="1:19" ht="19.5" thickBot="1" x14ac:dyDescent="0.35">
      <c r="A53" s="181"/>
      <c r="B53" s="212"/>
      <c r="C53" s="212"/>
      <c r="D53" s="212"/>
      <c r="E53" s="212"/>
      <c r="F53" s="212"/>
      <c r="G53" s="212"/>
      <c r="H53" s="212"/>
      <c r="I53" s="212"/>
      <c r="J53" s="212"/>
      <c r="K53" s="207"/>
      <c r="L53" s="213" t="s">
        <v>2154</v>
      </c>
      <c r="M53" s="214">
        <f>SUM(M42:M51)</f>
        <v>0</v>
      </c>
      <c r="N53" s="215">
        <f>SUM(N42:N51)</f>
        <v>0</v>
      </c>
      <c r="O53" s="548">
        <f>SUM(O42:P51)</f>
        <v>0</v>
      </c>
      <c r="P53" s="549"/>
      <c r="Q53" s="182"/>
      <c r="R53" s="183"/>
      <c r="S53" s="183"/>
    </row>
    <row r="54" spans="1:19" ht="18.75" x14ac:dyDescent="0.3">
      <c r="A54" s="181"/>
      <c r="B54" s="196"/>
      <c r="C54" s="196"/>
      <c r="D54" s="196"/>
      <c r="E54" s="196"/>
      <c r="F54" s="196"/>
      <c r="G54" s="196"/>
      <c r="H54" s="196"/>
      <c r="I54" s="196"/>
      <c r="J54" s="196"/>
      <c r="K54" s="196"/>
      <c r="L54" s="196"/>
      <c r="M54" s="196"/>
      <c r="N54" s="196"/>
      <c r="O54" s="196"/>
      <c r="P54" s="196"/>
      <c r="Q54" s="182"/>
      <c r="R54" s="183"/>
      <c r="S54" s="183"/>
    </row>
    <row r="55" spans="1:19" ht="18.75" x14ac:dyDescent="0.3">
      <c r="A55" s="181"/>
      <c r="B55" s="196"/>
      <c r="C55" s="196"/>
      <c r="D55" s="196"/>
      <c r="E55" s="196"/>
      <c r="F55" s="196"/>
      <c r="G55" s="196"/>
      <c r="H55" s="196"/>
      <c r="I55" s="196"/>
      <c r="J55" s="196"/>
      <c r="K55" s="196"/>
      <c r="L55" s="196"/>
      <c r="M55" s="196"/>
      <c r="N55" s="196"/>
      <c r="O55" s="196"/>
      <c r="P55" s="196"/>
      <c r="Q55" s="182"/>
      <c r="R55" s="183"/>
      <c r="S55" s="183"/>
    </row>
    <row r="56" spans="1:19" ht="18.75" x14ac:dyDescent="0.3">
      <c r="A56" s="181"/>
      <c r="B56" s="567" t="s">
        <v>2177</v>
      </c>
      <c r="C56" s="567"/>
      <c r="D56" s="567"/>
      <c r="E56" s="186"/>
      <c r="F56" s="186"/>
      <c r="G56" s="186"/>
      <c r="H56" s="186"/>
      <c r="I56" s="186"/>
      <c r="J56" s="186"/>
      <c r="K56" s="186"/>
      <c r="L56" s="186"/>
      <c r="M56" s="186"/>
      <c r="N56" s="186"/>
      <c r="O56" s="186"/>
      <c r="P56" s="186"/>
      <c r="Q56" s="182"/>
      <c r="R56" s="183"/>
      <c r="S56" s="183"/>
    </row>
    <row r="57" spans="1:19" ht="19.5" customHeight="1" x14ac:dyDescent="0.25">
      <c r="A57" s="181"/>
      <c r="B57" s="576" t="s">
        <v>2179</v>
      </c>
      <c r="C57" s="576"/>
      <c r="D57" s="576"/>
      <c r="E57" s="576"/>
      <c r="F57" s="576"/>
      <c r="G57" s="576"/>
      <c r="H57" s="576"/>
      <c r="I57" s="576"/>
      <c r="J57" s="576"/>
      <c r="K57" s="589"/>
      <c r="L57" s="576" t="str">
        <f>+IF(K57="DA","U slučaju da podaci o broju zaposlenih, ukupnom godišnjem priodu i ukupnoj aktivi nisu konsolidirani, potrebno je konsolidirati podatke o broju zaposlenih, ukupnom godišnjem prihodu i ukupnoj aktivi.","")</f>
        <v/>
      </c>
      <c r="M57" s="576"/>
      <c r="N57" s="576"/>
      <c r="O57" s="576"/>
      <c r="P57" s="576"/>
      <c r="Q57" s="181"/>
      <c r="R57" s="183"/>
      <c r="S57" s="183"/>
    </row>
    <row r="58" spans="1:19" ht="19.5" customHeight="1" x14ac:dyDescent="0.25">
      <c r="A58" s="181"/>
      <c r="B58" s="576"/>
      <c r="C58" s="576"/>
      <c r="D58" s="576"/>
      <c r="E58" s="576"/>
      <c r="F58" s="576"/>
      <c r="G58" s="576"/>
      <c r="H58" s="576"/>
      <c r="I58" s="576"/>
      <c r="J58" s="576"/>
      <c r="K58" s="589"/>
      <c r="L58" s="576"/>
      <c r="M58" s="576"/>
      <c r="N58" s="576"/>
      <c r="O58" s="576"/>
      <c r="P58" s="576"/>
      <c r="Q58" s="182"/>
      <c r="R58" s="183"/>
      <c r="S58" s="183"/>
    </row>
    <row r="59" spans="1:19" ht="18.75" x14ac:dyDescent="0.3">
      <c r="A59" s="181"/>
      <c r="B59" s="196"/>
      <c r="C59" s="196"/>
      <c r="D59" s="196"/>
      <c r="E59" s="196"/>
      <c r="F59" s="196"/>
      <c r="G59" s="196"/>
      <c r="H59" s="196"/>
      <c r="I59" s="196"/>
      <c r="J59" s="196"/>
      <c r="K59" s="196"/>
      <c r="L59" s="196"/>
      <c r="M59" s="196"/>
      <c r="N59" s="196"/>
      <c r="O59" s="196"/>
      <c r="P59" s="196"/>
      <c r="Q59" s="182"/>
      <c r="R59" s="183"/>
      <c r="S59" s="183"/>
    </row>
    <row r="60" spans="1:19" ht="18.75" hidden="1" x14ac:dyDescent="0.3">
      <c r="A60" s="181"/>
      <c r="B60" s="196"/>
      <c r="C60" s="196"/>
      <c r="D60" s="196"/>
      <c r="E60" s="196"/>
      <c r="F60" s="196"/>
      <c r="G60" s="196"/>
      <c r="H60" s="196"/>
      <c r="I60" s="196"/>
      <c r="J60" s="196"/>
      <c r="K60" s="196"/>
      <c r="L60" s="196"/>
      <c r="M60" s="196"/>
      <c r="N60" s="196"/>
      <c r="O60" s="196"/>
      <c r="P60" s="196"/>
      <c r="Q60" s="182"/>
      <c r="R60" s="183"/>
      <c r="S60" s="183"/>
    </row>
    <row r="61" spans="1:19" ht="18.75" x14ac:dyDescent="0.3">
      <c r="A61" s="181"/>
      <c r="B61" s="196"/>
      <c r="C61" s="196"/>
      <c r="D61" s="196"/>
      <c r="E61" s="196"/>
      <c r="F61" s="196"/>
      <c r="G61" s="196"/>
      <c r="H61" s="196"/>
      <c r="I61" s="196"/>
      <c r="J61" s="196"/>
      <c r="K61" s="196"/>
      <c r="L61" s="196"/>
      <c r="M61" s="196"/>
      <c r="N61" s="196"/>
      <c r="O61" s="196"/>
      <c r="P61" s="196"/>
      <c r="Q61" s="182"/>
      <c r="R61" s="183"/>
      <c r="S61" s="183"/>
    </row>
    <row r="62" spans="1:19" ht="18.75" x14ac:dyDescent="0.3">
      <c r="A62" s="181"/>
      <c r="B62" s="567" t="s">
        <v>2164</v>
      </c>
      <c r="C62" s="567"/>
      <c r="D62" s="567"/>
      <c r="E62" s="567"/>
      <c r="F62" s="567"/>
      <c r="G62" s="567"/>
      <c r="H62" s="567"/>
      <c r="I62" s="567"/>
      <c r="J62" s="567"/>
      <c r="K62" s="567"/>
      <c r="L62" s="567"/>
      <c r="M62" s="567"/>
      <c r="N62" s="567"/>
      <c r="O62" s="567"/>
      <c r="P62" s="567"/>
      <c r="Q62" s="182"/>
      <c r="R62" s="183"/>
      <c r="S62" s="183"/>
    </row>
    <row r="63" spans="1:19" ht="328.5" customHeight="1" x14ac:dyDescent="0.25">
      <c r="A63" s="181"/>
      <c r="B63" s="591" t="s">
        <v>3256</v>
      </c>
      <c r="C63" s="592"/>
      <c r="D63" s="592"/>
      <c r="E63" s="592"/>
      <c r="F63" s="592"/>
      <c r="G63" s="592"/>
      <c r="H63" s="592"/>
      <c r="I63" s="592"/>
      <c r="J63" s="592"/>
      <c r="K63" s="592"/>
      <c r="L63" s="592"/>
      <c r="M63" s="592"/>
      <c r="N63" s="592"/>
      <c r="O63" s="592"/>
      <c r="P63" s="592"/>
      <c r="Q63" s="216"/>
      <c r="R63" s="173"/>
      <c r="S63" s="183"/>
    </row>
    <row r="64" spans="1:19" ht="18.75" x14ac:dyDescent="0.3">
      <c r="A64" s="181"/>
      <c r="B64" s="197" t="s">
        <v>2168</v>
      </c>
      <c r="C64" s="196"/>
      <c r="D64" s="196"/>
      <c r="E64" s="196"/>
      <c r="F64" s="196"/>
      <c r="G64" s="196"/>
      <c r="H64" s="196"/>
      <c r="I64" s="196"/>
      <c r="J64" s="196"/>
      <c r="K64" s="196"/>
      <c r="L64" s="196"/>
      <c r="M64" s="196"/>
      <c r="N64" s="196"/>
      <c r="O64" s="196"/>
      <c r="P64" s="308"/>
      <c r="Q64" s="182"/>
      <c r="R64" s="183"/>
      <c r="S64" s="183"/>
    </row>
    <row r="65" spans="1:19" ht="112.5" x14ac:dyDescent="0.25">
      <c r="A65" s="181"/>
      <c r="B65" s="198" t="s">
        <v>1934</v>
      </c>
      <c r="C65" s="550" t="s">
        <v>2163</v>
      </c>
      <c r="D65" s="551"/>
      <c r="E65" s="551"/>
      <c r="F65" s="551"/>
      <c r="G65" s="552"/>
      <c r="H65" s="199" t="s">
        <v>2162</v>
      </c>
      <c r="I65" s="199" t="s">
        <v>1935</v>
      </c>
      <c r="J65" s="199" t="s">
        <v>1945</v>
      </c>
      <c r="K65" s="199" t="s">
        <v>2161</v>
      </c>
      <c r="L65" s="194" t="s">
        <v>2139</v>
      </c>
      <c r="M65" s="194" t="s">
        <v>2152</v>
      </c>
      <c r="N65" s="575" t="s">
        <v>2153</v>
      </c>
      <c r="O65" s="627"/>
      <c r="P65" s="309"/>
      <c r="Q65" s="181"/>
      <c r="R65" s="183"/>
    </row>
    <row r="66" spans="1:19" ht="18.75" x14ac:dyDescent="0.3">
      <c r="A66" s="181"/>
      <c r="B66" s="200" t="s">
        <v>14</v>
      </c>
      <c r="C66" s="583" t="s">
        <v>118</v>
      </c>
      <c r="D66" s="584"/>
      <c r="E66" s="584"/>
      <c r="F66" s="584"/>
      <c r="G66" s="585"/>
      <c r="H66" s="201" t="s">
        <v>173</v>
      </c>
      <c r="I66" s="201" t="s">
        <v>800</v>
      </c>
      <c r="J66" s="201" t="s">
        <v>855</v>
      </c>
      <c r="K66" s="201" t="s">
        <v>916</v>
      </c>
      <c r="L66" s="201" t="s">
        <v>994</v>
      </c>
      <c r="M66" s="201" t="s">
        <v>1331</v>
      </c>
      <c r="N66" s="586" t="s">
        <v>1356</v>
      </c>
      <c r="O66" s="587"/>
      <c r="P66" s="182"/>
      <c r="Q66" s="181"/>
      <c r="R66" s="183"/>
    </row>
    <row r="67" spans="1:19" ht="10.5" customHeight="1" x14ac:dyDescent="0.3">
      <c r="A67" s="181"/>
      <c r="B67" s="202"/>
      <c r="C67" s="196"/>
      <c r="D67" s="196"/>
      <c r="E67" s="196"/>
      <c r="F67" s="196"/>
      <c r="G67" s="196"/>
      <c r="H67" s="196"/>
      <c r="I67" s="196"/>
      <c r="J67" s="196"/>
      <c r="K67" s="196"/>
      <c r="L67" s="196"/>
      <c r="M67" s="196"/>
      <c r="N67" s="196"/>
      <c r="O67" s="203"/>
      <c r="P67" s="182"/>
      <c r="Q67" s="181"/>
      <c r="R67" s="183"/>
    </row>
    <row r="68" spans="1:19" ht="18.75" x14ac:dyDescent="0.3">
      <c r="A68" s="181"/>
      <c r="B68" s="204">
        <v>1</v>
      </c>
      <c r="C68" s="561"/>
      <c r="D68" s="562"/>
      <c r="E68" s="562"/>
      <c r="F68" s="562"/>
      <c r="G68" s="563"/>
      <c r="H68" s="249"/>
      <c r="I68" s="359"/>
      <c r="J68" s="361"/>
      <c r="K68" s="250"/>
      <c r="L68" s="250"/>
      <c r="M68" s="251"/>
      <c r="N68" s="559"/>
      <c r="O68" s="560"/>
      <c r="P68" s="182"/>
      <c r="Q68" s="181"/>
      <c r="R68" s="183"/>
    </row>
    <row r="69" spans="1:19" ht="18.75" x14ac:dyDescent="0.3">
      <c r="A69" s="181"/>
      <c r="B69" s="204">
        <v>2</v>
      </c>
      <c r="C69" s="561"/>
      <c r="D69" s="562"/>
      <c r="E69" s="562"/>
      <c r="F69" s="562"/>
      <c r="G69" s="563"/>
      <c r="H69" s="249"/>
      <c r="I69" s="359"/>
      <c r="J69" s="361"/>
      <c r="K69" s="250"/>
      <c r="L69" s="250"/>
      <c r="M69" s="251"/>
      <c r="N69" s="559"/>
      <c r="O69" s="560"/>
      <c r="P69" s="182"/>
      <c r="Q69" s="181"/>
      <c r="R69" s="183"/>
    </row>
    <row r="70" spans="1:19" ht="18.75" x14ac:dyDescent="0.3">
      <c r="A70" s="181"/>
      <c r="B70" s="204">
        <v>3</v>
      </c>
      <c r="C70" s="561"/>
      <c r="D70" s="562"/>
      <c r="E70" s="562"/>
      <c r="F70" s="562"/>
      <c r="G70" s="563"/>
      <c r="H70" s="249"/>
      <c r="I70" s="359"/>
      <c r="J70" s="361"/>
      <c r="K70" s="250"/>
      <c r="L70" s="250"/>
      <c r="M70" s="251"/>
      <c r="N70" s="628"/>
      <c r="O70" s="629"/>
      <c r="P70" s="182"/>
      <c r="Q70" s="181"/>
      <c r="R70" s="183"/>
    </row>
    <row r="71" spans="1:19" ht="18.75" x14ac:dyDescent="0.3">
      <c r="A71" s="181"/>
      <c r="B71" s="204">
        <v>4</v>
      </c>
      <c r="C71" s="561"/>
      <c r="D71" s="562"/>
      <c r="E71" s="562"/>
      <c r="F71" s="562"/>
      <c r="G71" s="563"/>
      <c r="H71" s="249"/>
      <c r="I71" s="359"/>
      <c r="J71" s="361"/>
      <c r="K71" s="250"/>
      <c r="L71" s="250"/>
      <c r="M71" s="251"/>
      <c r="N71" s="559"/>
      <c r="O71" s="560"/>
      <c r="P71" s="182"/>
      <c r="Q71" s="181"/>
      <c r="R71" s="183"/>
    </row>
    <row r="72" spans="1:19" ht="18.75" x14ac:dyDescent="0.3">
      <c r="A72" s="181"/>
      <c r="B72" s="204">
        <v>5</v>
      </c>
      <c r="C72" s="561"/>
      <c r="D72" s="562"/>
      <c r="E72" s="562"/>
      <c r="F72" s="562"/>
      <c r="G72" s="563"/>
      <c r="H72" s="249"/>
      <c r="I72" s="359"/>
      <c r="J72" s="361"/>
      <c r="K72" s="250"/>
      <c r="L72" s="250"/>
      <c r="M72" s="251"/>
      <c r="N72" s="559"/>
      <c r="O72" s="560"/>
      <c r="P72" s="182"/>
      <c r="Q72" s="181"/>
      <c r="R72" s="183"/>
    </row>
    <row r="73" spans="1:19" ht="18.75" x14ac:dyDescent="0.3">
      <c r="A73" s="181"/>
      <c r="B73" s="204">
        <v>6</v>
      </c>
      <c r="C73" s="561"/>
      <c r="D73" s="562"/>
      <c r="E73" s="562"/>
      <c r="F73" s="562"/>
      <c r="G73" s="563"/>
      <c r="H73" s="249"/>
      <c r="I73" s="359"/>
      <c r="J73" s="361"/>
      <c r="K73" s="250"/>
      <c r="L73" s="250"/>
      <c r="M73" s="251"/>
      <c r="N73" s="559"/>
      <c r="O73" s="560"/>
      <c r="P73" s="182"/>
      <c r="Q73" s="181"/>
      <c r="R73" s="183"/>
    </row>
    <row r="74" spans="1:19" ht="18.75" x14ac:dyDescent="0.3">
      <c r="A74" s="181"/>
      <c r="B74" s="204">
        <v>7</v>
      </c>
      <c r="C74" s="561"/>
      <c r="D74" s="562"/>
      <c r="E74" s="562"/>
      <c r="F74" s="562"/>
      <c r="G74" s="563"/>
      <c r="H74" s="249"/>
      <c r="I74" s="359"/>
      <c r="J74" s="361"/>
      <c r="K74" s="250"/>
      <c r="L74" s="250"/>
      <c r="M74" s="251"/>
      <c r="N74" s="559"/>
      <c r="O74" s="560"/>
      <c r="P74" s="182"/>
      <c r="Q74" s="181"/>
      <c r="R74" s="183"/>
    </row>
    <row r="75" spans="1:19" ht="18.75" x14ac:dyDescent="0.3">
      <c r="A75" s="181"/>
      <c r="B75" s="204">
        <v>8</v>
      </c>
      <c r="C75" s="561"/>
      <c r="D75" s="562"/>
      <c r="E75" s="562"/>
      <c r="F75" s="562"/>
      <c r="G75" s="563"/>
      <c r="H75" s="249"/>
      <c r="I75" s="359"/>
      <c r="J75" s="361"/>
      <c r="K75" s="250"/>
      <c r="L75" s="250"/>
      <c r="M75" s="251"/>
      <c r="N75" s="559"/>
      <c r="O75" s="560"/>
      <c r="P75" s="182"/>
      <c r="Q75" s="181"/>
      <c r="R75" s="183"/>
    </row>
    <row r="76" spans="1:19" ht="18.75" x14ac:dyDescent="0.3">
      <c r="A76" s="181"/>
      <c r="B76" s="204">
        <v>9</v>
      </c>
      <c r="C76" s="561"/>
      <c r="D76" s="562"/>
      <c r="E76" s="562"/>
      <c r="F76" s="562"/>
      <c r="G76" s="563"/>
      <c r="H76" s="249"/>
      <c r="I76" s="359"/>
      <c r="J76" s="361"/>
      <c r="K76" s="250"/>
      <c r="L76" s="250"/>
      <c r="M76" s="251"/>
      <c r="N76" s="559"/>
      <c r="O76" s="560"/>
      <c r="P76" s="182"/>
      <c r="Q76" s="181"/>
      <c r="R76" s="183"/>
    </row>
    <row r="77" spans="1:19" ht="18.75" x14ac:dyDescent="0.3">
      <c r="A77" s="181"/>
      <c r="B77" s="204">
        <v>10</v>
      </c>
      <c r="C77" s="561"/>
      <c r="D77" s="562"/>
      <c r="E77" s="562"/>
      <c r="F77" s="562"/>
      <c r="G77" s="563"/>
      <c r="H77" s="249"/>
      <c r="I77" s="359"/>
      <c r="J77" s="361"/>
      <c r="K77" s="250"/>
      <c r="L77" s="250"/>
      <c r="M77" s="251"/>
      <c r="N77" s="559"/>
      <c r="O77" s="560"/>
      <c r="P77" s="182"/>
      <c r="Q77" s="181"/>
      <c r="R77" s="183"/>
    </row>
    <row r="78" spans="1:19" ht="19.5" thickBot="1" x14ac:dyDescent="0.35">
      <c r="A78" s="181"/>
      <c r="B78" s="205"/>
      <c r="C78" s="206"/>
      <c r="D78" s="206"/>
      <c r="E78" s="206"/>
      <c r="F78" s="206"/>
      <c r="G78" s="206"/>
      <c r="H78" s="206"/>
      <c r="I78" s="206"/>
      <c r="J78" s="207"/>
      <c r="K78" s="208"/>
      <c r="L78" s="209"/>
      <c r="M78" s="210"/>
      <c r="N78" s="210"/>
      <c r="O78" s="211"/>
      <c r="P78" s="182"/>
      <c r="Q78" s="181"/>
      <c r="R78" s="183"/>
    </row>
    <row r="79" spans="1:19" ht="19.5" thickBot="1" x14ac:dyDescent="0.35">
      <c r="A79" s="181"/>
      <c r="B79" s="212"/>
      <c r="C79" s="212"/>
      <c r="D79" s="212"/>
      <c r="E79" s="212"/>
      <c r="F79" s="212"/>
      <c r="G79" s="212"/>
      <c r="H79" s="212"/>
      <c r="I79" s="212"/>
      <c r="J79" s="207"/>
      <c r="K79" s="213" t="s">
        <v>2154</v>
      </c>
      <c r="L79" s="214">
        <f>SUM(L68:L77)</f>
        <v>0</v>
      </c>
      <c r="M79" s="215">
        <f>SUM(M68:M77)</f>
        <v>0</v>
      </c>
      <c r="N79" s="548">
        <f>SUM(N68:O77)</f>
        <v>0</v>
      </c>
      <c r="O79" s="549"/>
      <c r="P79" s="182"/>
      <c r="Q79" s="181"/>
      <c r="R79" s="183"/>
    </row>
    <row r="80" spans="1:19" ht="18.75" x14ac:dyDescent="0.3">
      <c r="A80" s="181"/>
      <c r="B80" s="196"/>
      <c r="C80" s="196"/>
      <c r="D80" s="196"/>
      <c r="E80" s="196"/>
      <c r="F80" s="196"/>
      <c r="G80" s="196"/>
      <c r="H80" s="196"/>
      <c r="I80" s="196"/>
      <c r="J80" s="196"/>
      <c r="K80" s="196"/>
      <c r="L80" s="196"/>
      <c r="M80" s="196"/>
      <c r="N80" s="196"/>
      <c r="O80" s="196"/>
      <c r="P80" s="196"/>
      <c r="Q80" s="182"/>
      <c r="R80" s="183"/>
      <c r="S80" s="183"/>
    </row>
    <row r="81" spans="1:19" ht="18.75" x14ac:dyDescent="0.3">
      <c r="A81" s="181"/>
      <c r="B81" s="196"/>
      <c r="C81" s="196"/>
      <c r="D81" s="196"/>
      <c r="E81" s="196"/>
      <c r="F81" s="217"/>
      <c r="G81" s="196"/>
      <c r="H81" s="196"/>
      <c r="I81" s="196"/>
      <c r="J81" s="196"/>
      <c r="K81" s="196"/>
      <c r="L81" s="196"/>
      <c r="M81" s="196"/>
      <c r="N81" s="196"/>
      <c r="O81" s="196"/>
      <c r="P81" s="196"/>
      <c r="Q81" s="182"/>
      <c r="R81" s="183"/>
      <c r="S81" s="183"/>
    </row>
    <row r="82" spans="1:19" ht="18.75" x14ac:dyDescent="0.3">
      <c r="A82" s="181"/>
      <c r="B82" s="567" t="s">
        <v>2172</v>
      </c>
      <c r="C82" s="567"/>
      <c r="D82" s="567"/>
      <c r="E82" s="567"/>
      <c r="F82" s="567"/>
      <c r="G82" s="567"/>
      <c r="H82" s="567"/>
      <c r="I82" s="567"/>
      <c r="J82" s="567"/>
      <c r="K82" s="567"/>
      <c r="L82" s="567"/>
      <c r="M82" s="567"/>
      <c r="N82" s="567"/>
      <c r="O82" s="567"/>
      <c r="P82" s="567"/>
      <c r="Q82" s="182"/>
      <c r="R82" s="183"/>
      <c r="S82" s="183"/>
    </row>
    <row r="83" spans="1:19" ht="318.75" customHeight="1" x14ac:dyDescent="0.25">
      <c r="A83" s="181"/>
      <c r="B83" s="591" t="s">
        <v>3236</v>
      </c>
      <c r="C83" s="591"/>
      <c r="D83" s="591"/>
      <c r="E83" s="591"/>
      <c r="F83" s="591"/>
      <c r="G83" s="591"/>
      <c r="H83" s="591"/>
      <c r="I83" s="591"/>
      <c r="J83" s="591"/>
      <c r="K83" s="591"/>
      <c r="L83" s="591"/>
      <c r="M83" s="591"/>
      <c r="N83" s="591"/>
      <c r="O83" s="591"/>
      <c r="P83" s="591"/>
      <c r="Q83" s="91"/>
      <c r="R83" s="173"/>
      <c r="S83" s="183"/>
    </row>
    <row r="84" spans="1:19" ht="18.75" x14ac:dyDescent="0.3">
      <c r="A84" s="181"/>
      <c r="B84" s="196"/>
      <c r="C84" s="196"/>
      <c r="D84" s="196"/>
      <c r="E84" s="196"/>
      <c r="F84" s="196"/>
      <c r="G84" s="196"/>
      <c r="H84" s="196"/>
      <c r="I84" s="196"/>
      <c r="J84" s="196"/>
      <c r="K84" s="196"/>
      <c r="L84" s="196"/>
      <c r="M84" s="196"/>
      <c r="N84" s="196"/>
      <c r="O84" s="196"/>
      <c r="P84" s="196"/>
      <c r="Q84" s="182"/>
      <c r="R84" s="183"/>
      <c r="S84" s="183"/>
    </row>
    <row r="85" spans="1:19" ht="18.75" x14ac:dyDescent="0.3">
      <c r="A85" s="181"/>
      <c r="B85" s="197" t="s">
        <v>2169</v>
      </c>
      <c r="C85" s="196"/>
      <c r="D85" s="196"/>
      <c r="E85" s="196"/>
      <c r="F85" s="196"/>
      <c r="G85" s="196"/>
      <c r="H85" s="196"/>
      <c r="I85" s="196"/>
      <c r="J85" s="196"/>
      <c r="K85" s="196"/>
      <c r="L85" s="196"/>
      <c r="M85" s="196"/>
      <c r="N85" s="196"/>
      <c r="O85" s="196"/>
      <c r="P85" s="197"/>
      <c r="Q85" s="182"/>
      <c r="R85" s="183"/>
      <c r="S85" s="183"/>
    </row>
    <row r="86" spans="1:19" ht="104.25" customHeight="1" x14ac:dyDescent="0.25">
      <c r="A86" s="181"/>
      <c r="B86" s="198" t="s">
        <v>1934</v>
      </c>
      <c r="C86" s="550" t="s">
        <v>2155</v>
      </c>
      <c r="D86" s="551"/>
      <c r="E86" s="551"/>
      <c r="F86" s="551"/>
      <c r="G86" s="552"/>
      <c r="H86" s="199" t="s">
        <v>1936</v>
      </c>
      <c r="I86" s="199" t="s">
        <v>2156</v>
      </c>
      <c r="J86" s="199" t="s">
        <v>1945</v>
      </c>
      <c r="K86" s="194" t="s">
        <v>1942</v>
      </c>
      <c r="L86" s="199" t="s">
        <v>1946</v>
      </c>
      <c r="M86" s="194" t="s">
        <v>2139</v>
      </c>
      <c r="N86" s="194" t="s">
        <v>2152</v>
      </c>
      <c r="O86" s="575" t="s">
        <v>2153</v>
      </c>
      <c r="P86" s="627"/>
      <c r="Q86" s="182"/>
      <c r="R86" s="183"/>
      <c r="S86" s="183"/>
    </row>
    <row r="87" spans="1:19" ht="18.75" x14ac:dyDescent="0.3">
      <c r="A87" s="181"/>
      <c r="B87" s="200" t="s">
        <v>14</v>
      </c>
      <c r="C87" s="583" t="s">
        <v>118</v>
      </c>
      <c r="D87" s="584"/>
      <c r="E87" s="584"/>
      <c r="F87" s="584"/>
      <c r="G87" s="585"/>
      <c r="H87" s="201" t="s">
        <v>173</v>
      </c>
      <c r="I87" s="201" t="s">
        <v>800</v>
      </c>
      <c r="J87" s="201" t="s">
        <v>855</v>
      </c>
      <c r="K87" s="201" t="s">
        <v>916</v>
      </c>
      <c r="L87" s="201" t="s">
        <v>994</v>
      </c>
      <c r="M87" s="201" t="s">
        <v>1219</v>
      </c>
      <c r="N87" s="201" t="s">
        <v>1331</v>
      </c>
      <c r="O87" s="586" t="s">
        <v>1356</v>
      </c>
      <c r="P87" s="587"/>
      <c r="Q87" s="182"/>
      <c r="R87" s="183"/>
      <c r="S87" s="183"/>
    </row>
    <row r="88" spans="1:19" ht="6" customHeight="1" x14ac:dyDescent="0.3">
      <c r="A88" s="181"/>
      <c r="B88" s="202"/>
      <c r="C88" s="196"/>
      <c r="D88" s="196"/>
      <c r="E88" s="196"/>
      <c r="F88" s="196"/>
      <c r="G88" s="196"/>
      <c r="H88" s="196"/>
      <c r="I88" s="196"/>
      <c r="J88" s="196"/>
      <c r="K88" s="196"/>
      <c r="L88" s="196"/>
      <c r="M88" s="196"/>
      <c r="N88" s="196"/>
      <c r="O88" s="196"/>
      <c r="P88" s="203"/>
      <c r="Q88" s="182"/>
      <c r="R88" s="183"/>
      <c r="S88" s="183"/>
    </row>
    <row r="89" spans="1:19" ht="18.75" x14ac:dyDescent="0.3">
      <c r="A89" s="181"/>
      <c r="B89" s="204">
        <v>1</v>
      </c>
      <c r="C89" s="561"/>
      <c r="D89" s="562"/>
      <c r="E89" s="562"/>
      <c r="F89" s="562"/>
      <c r="G89" s="563"/>
      <c r="H89" s="249"/>
      <c r="I89" s="249"/>
      <c r="J89" s="361"/>
      <c r="K89" s="360"/>
      <c r="L89" s="250"/>
      <c r="M89" s="250"/>
      <c r="N89" s="251"/>
      <c r="O89" s="559"/>
      <c r="P89" s="560"/>
      <c r="Q89" s="182"/>
      <c r="R89" s="183"/>
      <c r="S89" s="183"/>
    </row>
    <row r="90" spans="1:19" ht="18.75" x14ac:dyDescent="0.3">
      <c r="A90" s="181"/>
      <c r="B90" s="204">
        <v>2</v>
      </c>
      <c r="C90" s="561"/>
      <c r="D90" s="562"/>
      <c r="E90" s="562"/>
      <c r="F90" s="562"/>
      <c r="G90" s="563"/>
      <c r="H90" s="249"/>
      <c r="I90" s="249"/>
      <c r="J90" s="361"/>
      <c r="K90" s="360"/>
      <c r="L90" s="250"/>
      <c r="M90" s="250"/>
      <c r="N90" s="251"/>
      <c r="O90" s="559"/>
      <c r="P90" s="560"/>
      <c r="Q90" s="182"/>
      <c r="R90" s="183"/>
      <c r="S90" s="183"/>
    </row>
    <row r="91" spans="1:19" ht="18.75" x14ac:dyDescent="0.3">
      <c r="A91" s="181"/>
      <c r="B91" s="204">
        <v>3</v>
      </c>
      <c r="C91" s="561"/>
      <c r="D91" s="562"/>
      <c r="E91" s="562"/>
      <c r="F91" s="562"/>
      <c r="G91" s="563"/>
      <c r="H91" s="249"/>
      <c r="I91" s="249"/>
      <c r="J91" s="361"/>
      <c r="K91" s="360"/>
      <c r="L91" s="250"/>
      <c r="M91" s="250"/>
      <c r="N91" s="251"/>
      <c r="O91" s="559"/>
      <c r="P91" s="560"/>
      <c r="Q91" s="182"/>
      <c r="R91" s="183"/>
      <c r="S91" s="183"/>
    </row>
    <row r="92" spans="1:19" ht="18.75" x14ac:dyDescent="0.3">
      <c r="A92" s="181"/>
      <c r="B92" s="204">
        <v>4</v>
      </c>
      <c r="C92" s="561"/>
      <c r="D92" s="562"/>
      <c r="E92" s="562"/>
      <c r="F92" s="562"/>
      <c r="G92" s="563"/>
      <c r="H92" s="249"/>
      <c r="I92" s="249"/>
      <c r="J92" s="361"/>
      <c r="K92" s="360"/>
      <c r="L92" s="250"/>
      <c r="M92" s="250"/>
      <c r="N92" s="251"/>
      <c r="O92" s="559"/>
      <c r="P92" s="560"/>
      <c r="Q92" s="182"/>
      <c r="R92" s="183"/>
      <c r="S92" s="183"/>
    </row>
    <row r="93" spans="1:19" ht="18.75" x14ac:dyDescent="0.3">
      <c r="A93" s="181"/>
      <c r="B93" s="204">
        <v>5</v>
      </c>
      <c r="C93" s="561"/>
      <c r="D93" s="562"/>
      <c r="E93" s="562"/>
      <c r="F93" s="562"/>
      <c r="G93" s="563"/>
      <c r="H93" s="249"/>
      <c r="I93" s="249"/>
      <c r="J93" s="361"/>
      <c r="K93" s="360"/>
      <c r="L93" s="250"/>
      <c r="M93" s="250"/>
      <c r="N93" s="251"/>
      <c r="O93" s="559"/>
      <c r="P93" s="560"/>
      <c r="Q93" s="182"/>
      <c r="R93" s="183"/>
      <c r="S93" s="183"/>
    </row>
    <row r="94" spans="1:19" ht="18.75" x14ac:dyDescent="0.3">
      <c r="A94" s="181"/>
      <c r="B94" s="204">
        <v>6</v>
      </c>
      <c r="C94" s="561"/>
      <c r="D94" s="562"/>
      <c r="E94" s="562"/>
      <c r="F94" s="562"/>
      <c r="G94" s="563"/>
      <c r="H94" s="249"/>
      <c r="I94" s="249"/>
      <c r="J94" s="361"/>
      <c r="K94" s="360"/>
      <c r="L94" s="250"/>
      <c r="M94" s="250"/>
      <c r="N94" s="251"/>
      <c r="O94" s="559"/>
      <c r="P94" s="560"/>
      <c r="Q94" s="182"/>
      <c r="R94" s="183"/>
      <c r="S94" s="183"/>
    </row>
    <row r="95" spans="1:19" ht="18.75" x14ac:dyDescent="0.3">
      <c r="A95" s="181"/>
      <c r="B95" s="204">
        <v>7</v>
      </c>
      <c r="C95" s="561"/>
      <c r="D95" s="562"/>
      <c r="E95" s="562"/>
      <c r="F95" s="562"/>
      <c r="G95" s="563"/>
      <c r="H95" s="249"/>
      <c r="I95" s="249"/>
      <c r="J95" s="361"/>
      <c r="K95" s="360"/>
      <c r="L95" s="250"/>
      <c r="M95" s="250"/>
      <c r="N95" s="251"/>
      <c r="O95" s="559"/>
      <c r="P95" s="560"/>
      <c r="Q95" s="182"/>
      <c r="R95" s="183"/>
      <c r="S95" s="183"/>
    </row>
    <row r="96" spans="1:19" ht="18.75" x14ac:dyDescent="0.3">
      <c r="A96" s="181"/>
      <c r="B96" s="204">
        <v>8</v>
      </c>
      <c r="C96" s="561"/>
      <c r="D96" s="562"/>
      <c r="E96" s="562"/>
      <c r="F96" s="562"/>
      <c r="G96" s="563"/>
      <c r="H96" s="249"/>
      <c r="I96" s="249"/>
      <c r="J96" s="361"/>
      <c r="K96" s="360"/>
      <c r="L96" s="250"/>
      <c r="M96" s="250"/>
      <c r="N96" s="251"/>
      <c r="O96" s="559"/>
      <c r="P96" s="560"/>
      <c r="Q96" s="182"/>
      <c r="R96" s="183"/>
      <c r="S96" s="183"/>
    </row>
    <row r="97" spans="1:19" ht="18.75" x14ac:dyDescent="0.3">
      <c r="A97" s="181"/>
      <c r="B97" s="204">
        <v>9</v>
      </c>
      <c r="C97" s="561"/>
      <c r="D97" s="562"/>
      <c r="E97" s="562"/>
      <c r="F97" s="562"/>
      <c r="G97" s="563"/>
      <c r="H97" s="249"/>
      <c r="I97" s="249"/>
      <c r="J97" s="361"/>
      <c r="K97" s="360"/>
      <c r="L97" s="250"/>
      <c r="M97" s="250"/>
      <c r="N97" s="251"/>
      <c r="O97" s="559"/>
      <c r="P97" s="560"/>
      <c r="Q97" s="182"/>
      <c r="R97" s="183"/>
      <c r="S97" s="183"/>
    </row>
    <row r="98" spans="1:19" ht="18.75" x14ac:dyDescent="0.3">
      <c r="A98" s="181"/>
      <c r="B98" s="204">
        <v>10</v>
      </c>
      <c r="C98" s="561"/>
      <c r="D98" s="562"/>
      <c r="E98" s="562"/>
      <c r="F98" s="562"/>
      <c r="G98" s="563"/>
      <c r="H98" s="249"/>
      <c r="I98" s="249"/>
      <c r="J98" s="361"/>
      <c r="K98" s="360"/>
      <c r="L98" s="250"/>
      <c r="M98" s="250"/>
      <c r="N98" s="251"/>
      <c r="O98" s="559"/>
      <c r="P98" s="560"/>
      <c r="Q98" s="182"/>
      <c r="R98" s="183"/>
      <c r="S98" s="183"/>
    </row>
    <row r="99" spans="1:19" ht="19.5" customHeight="1" thickBot="1" x14ac:dyDescent="0.35">
      <c r="A99" s="181"/>
      <c r="B99" s="205"/>
      <c r="C99" s="206"/>
      <c r="D99" s="206"/>
      <c r="E99" s="206"/>
      <c r="F99" s="206"/>
      <c r="G99" s="206"/>
      <c r="H99" s="206"/>
      <c r="I99" s="206"/>
      <c r="J99" s="206"/>
      <c r="K99" s="207"/>
      <c r="L99" s="208"/>
      <c r="M99" s="209"/>
      <c r="N99" s="210"/>
      <c r="O99" s="210"/>
      <c r="P99" s="218"/>
      <c r="Q99" s="182"/>
      <c r="R99" s="183"/>
      <c r="S99" s="183"/>
    </row>
    <row r="100" spans="1:19" ht="19.5" thickBot="1" x14ac:dyDescent="0.35">
      <c r="A100" s="181"/>
      <c r="B100" s="212"/>
      <c r="C100" s="212"/>
      <c r="D100" s="212"/>
      <c r="E100" s="212"/>
      <c r="F100" s="212"/>
      <c r="G100" s="212"/>
      <c r="H100" s="212"/>
      <c r="I100" s="212"/>
      <c r="J100" s="212"/>
      <c r="K100" s="207"/>
      <c r="L100" s="213" t="s">
        <v>2154</v>
      </c>
      <c r="M100" s="214">
        <f>+SUMPRODUCT(M89:M98,L89:L98)/100</f>
        <v>0</v>
      </c>
      <c r="N100" s="215">
        <f>+SUMPRODUCT(N89:N98,L89:L98)/100</f>
        <v>0</v>
      </c>
      <c r="O100" s="548">
        <f>SUMPRODUCT(O89:O98,L89:L98)/100</f>
        <v>0</v>
      </c>
      <c r="P100" s="549"/>
      <c r="Q100" s="182"/>
      <c r="R100" s="183"/>
      <c r="S100" s="183"/>
    </row>
    <row r="101" spans="1:19" ht="18.75" x14ac:dyDescent="0.3">
      <c r="A101" s="181"/>
      <c r="B101" s="623"/>
      <c r="C101" s="623"/>
      <c r="D101" s="623"/>
      <c r="E101" s="623"/>
      <c r="F101" s="623"/>
      <c r="G101" s="623"/>
      <c r="H101" s="623"/>
      <c r="I101" s="212"/>
      <c r="J101" s="212"/>
      <c r="K101" s="207"/>
      <c r="L101" s="208"/>
      <c r="M101" s="209"/>
      <c r="N101" s="210"/>
      <c r="O101" s="210"/>
      <c r="P101" s="210"/>
      <c r="Q101" s="182"/>
      <c r="R101" s="183"/>
      <c r="S101" s="183"/>
    </row>
    <row r="102" spans="1:19" ht="18.75" x14ac:dyDescent="0.3">
      <c r="A102" s="181"/>
      <c r="B102" s="212"/>
      <c r="C102" s="212"/>
      <c r="D102" s="212"/>
      <c r="E102" s="212"/>
      <c r="F102" s="212"/>
      <c r="G102" s="212"/>
      <c r="H102" s="212"/>
      <c r="I102" s="212"/>
      <c r="J102" s="212"/>
      <c r="K102" s="207"/>
      <c r="L102" s="208"/>
      <c r="M102" s="209"/>
      <c r="N102" s="210"/>
      <c r="O102" s="210"/>
      <c r="P102" s="210"/>
      <c r="Q102" s="182"/>
      <c r="R102" s="183"/>
      <c r="S102" s="183"/>
    </row>
    <row r="103" spans="1:19" ht="18.75" x14ac:dyDescent="0.3">
      <c r="A103" s="181"/>
      <c r="B103" s="567" t="s">
        <v>3277</v>
      </c>
      <c r="C103" s="567"/>
      <c r="D103" s="567"/>
      <c r="E103" s="567"/>
      <c r="F103" s="567"/>
      <c r="G103" s="567"/>
      <c r="H103" s="567"/>
      <c r="I103" s="567"/>
      <c r="J103" s="567"/>
      <c r="K103" s="567"/>
      <c r="L103" s="567"/>
      <c r="M103" s="567"/>
      <c r="N103" s="567"/>
      <c r="O103" s="567"/>
      <c r="P103" s="567"/>
      <c r="Q103" s="182"/>
      <c r="R103" s="183"/>
      <c r="S103" s="183"/>
    </row>
    <row r="104" spans="1:19" ht="18.75" x14ac:dyDescent="0.3">
      <c r="A104" s="181"/>
      <c r="B104" s="196"/>
      <c r="C104" s="196"/>
      <c r="D104" s="196"/>
      <c r="E104" s="196"/>
      <c r="F104" s="196"/>
      <c r="G104" s="196"/>
      <c r="H104" s="196"/>
      <c r="I104" s="196"/>
      <c r="J104" s="196"/>
      <c r="K104" s="196"/>
      <c r="L104" s="196"/>
      <c r="M104" s="196"/>
      <c r="N104" s="196"/>
      <c r="O104" s="196"/>
      <c r="P104" s="196"/>
      <c r="Q104" s="182"/>
      <c r="R104" s="183"/>
      <c r="S104" s="183"/>
    </row>
    <row r="105" spans="1:19" ht="58.5" customHeight="1" x14ac:dyDescent="0.25">
      <c r="A105" s="181"/>
      <c r="B105" s="219"/>
      <c r="C105" s="220"/>
      <c r="D105" s="220"/>
      <c r="E105" s="220"/>
      <c r="F105" s="220"/>
      <c r="G105" s="221"/>
      <c r="H105" s="194" t="s">
        <v>2139</v>
      </c>
      <c r="I105" s="194" t="s">
        <v>2175</v>
      </c>
      <c r="J105" s="194" t="s">
        <v>2176</v>
      </c>
      <c r="K105" s="194" t="s">
        <v>3215</v>
      </c>
      <c r="L105" s="194" t="s">
        <v>3216</v>
      </c>
      <c r="M105" s="182"/>
      <c r="N105" s="182"/>
      <c r="O105" s="182"/>
      <c r="P105" s="182"/>
      <c r="Q105" s="181"/>
      <c r="R105" s="183"/>
      <c r="S105" s="183"/>
    </row>
    <row r="106" spans="1:19" ht="18.75" customHeight="1" x14ac:dyDescent="0.25">
      <c r="A106" s="181"/>
      <c r="B106" s="618" t="s">
        <v>2174</v>
      </c>
      <c r="C106" s="619"/>
      <c r="D106" s="619"/>
      <c r="E106" s="619"/>
      <c r="F106" s="619"/>
      <c r="G106" s="620"/>
      <c r="H106" s="222">
        <f>+I25</f>
        <v>0</v>
      </c>
      <c r="I106" s="223">
        <f>+K25</f>
        <v>0</v>
      </c>
      <c r="J106" s="224">
        <f>+L25</f>
        <v>0</v>
      </c>
      <c r="K106" s="224">
        <f>IF(ISBLANK($B$25),0,+I106/$E$25)</f>
        <v>0</v>
      </c>
      <c r="L106" s="224">
        <f>IF(ISBLANK($B$25),0,+J106/$E$25)</f>
        <v>0</v>
      </c>
      <c r="M106" s="182"/>
      <c r="N106" s="182"/>
      <c r="O106" s="182"/>
      <c r="P106" s="182"/>
      <c r="Q106" s="181"/>
      <c r="R106" s="183"/>
      <c r="S106" s="183"/>
    </row>
    <row r="107" spans="1:19" ht="18.75" customHeight="1" x14ac:dyDescent="0.25">
      <c r="A107" s="181"/>
      <c r="B107" s="618" t="s">
        <v>2170</v>
      </c>
      <c r="C107" s="619"/>
      <c r="D107" s="619"/>
      <c r="E107" s="619"/>
      <c r="F107" s="619"/>
      <c r="G107" s="620"/>
      <c r="H107" s="222">
        <f>+M53</f>
        <v>0</v>
      </c>
      <c r="I107" s="224">
        <f>+N53</f>
        <v>0</v>
      </c>
      <c r="J107" s="224">
        <f>+O53</f>
        <v>0</v>
      </c>
      <c r="K107" s="224">
        <f t="shared" ref="K107:K109" si="0">IF(ISBLANK($B$25),0,+I107/$E$25)</f>
        <v>0</v>
      </c>
      <c r="L107" s="224">
        <f t="shared" ref="L107:L109" si="1">IF(ISBLANK($B$25),0,+J107/$E$25)</f>
        <v>0</v>
      </c>
      <c r="M107" s="182"/>
      <c r="N107" s="182"/>
      <c r="O107" s="182"/>
      <c r="P107" s="182"/>
      <c r="Q107" s="181"/>
      <c r="R107" s="183"/>
      <c r="S107" s="183"/>
    </row>
    <row r="108" spans="1:19" ht="18.75" customHeight="1" x14ac:dyDescent="0.25">
      <c r="A108" s="181"/>
      <c r="B108" s="618" t="s">
        <v>2171</v>
      </c>
      <c r="C108" s="619"/>
      <c r="D108" s="619"/>
      <c r="E108" s="619"/>
      <c r="F108" s="619"/>
      <c r="G108" s="620"/>
      <c r="H108" s="222">
        <f>+L79</f>
        <v>0</v>
      </c>
      <c r="I108" s="224">
        <f>+M79</f>
        <v>0</v>
      </c>
      <c r="J108" s="224">
        <f>+N79</f>
        <v>0</v>
      </c>
      <c r="K108" s="224">
        <f t="shared" si="0"/>
        <v>0</v>
      </c>
      <c r="L108" s="224">
        <f t="shared" si="1"/>
        <v>0</v>
      </c>
      <c r="M108" s="182"/>
      <c r="N108" s="182"/>
      <c r="O108" s="182"/>
      <c r="P108" s="182"/>
      <c r="Q108" s="181"/>
      <c r="R108" s="183"/>
      <c r="S108" s="183"/>
    </row>
    <row r="109" spans="1:19" ht="19.5" customHeight="1" thickBot="1" x14ac:dyDescent="0.3">
      <c r="A109" s="181"/>
      <c r="B109" s="624" t="s">
        <v>2173</v>
      </c>
      <c r="C109" s="625"/>
      <c r="D109" s="625"/>
      <c r="E109" s="625"/>
      <c r="F109" s="625"/>
      <c r="G109" s="626"/>
      <c r="H109" s="225">
        <f>+M100</f>
        <v>0</v>
      </c>
      <c r="I109" s="226">
        <f>+N100</f>
        <v>0</v>
      </c>
      <c r="J109" s="227">
        <f>+O100</f>
        <v>0</v>
      </c>
      <c r="K109" s="224">
        <f t="shared" si="0"/>
        <v>0</v>
      </c>
      <c r="L109" s="224">
        <f t="shared" si="1"/>
        <v>0</v>
      </c>
      <c r="M109" s="182"/>
      <c r="N109" s="182"/>
      <c r="O109" s="182"/>
      <c r="P109" s="182"/>
      <c r="Q109" s="181"/>
      <c r="R109" s="183"/>
      <c r="S109" s="183"/>
    </row>
    <row r="110" spans="1:19" ht="20.25" customHeight="1" thickBot="1" x14ac:dyDescent="0.3">
      <c r="A110" s="181"/>
      <c r="B110" s="621" t="s">
        <v>1933</v>
      </c>
      <c r="C110" s="622"/>
      <c r="D110" s="622"/>
      <c r="E110" s="622"/>
      <c r="F110" s="622"/>
      <c r="G110" s="622"/>
      <c r="H110" s="228">
        <f>SUM(H106:H109)</f>
        <v>0</v>
      </c>
      <c r="I110" s="228">
        <f>SUM(I106:I109)</f>
        <v>0</v>
      </c>
      <c r="J110" s="229">
        <f>SUM(J106:J109)</f>
        <v>0</v>
      </c>
      <c r="K110" s="229">
        <f>SUM(K106:K109)</f>
        <v>0</v>
      </c>
      <c r="L110" s="229">
        <f>SUM(L106:L109)</f>
        <v>0</v>
      </c>
      <c r="M110" s="182"/>
      <c r="N110" s="182"/>
      <c r="O110" s="182"/>
      <c r="P110" s="182"/>
      <c r="Q110" s="181"/>
      <c r="R110" s="183"/>
      <c r="S110" s="183"/>
    </row>
    <row r="111" spans="1:19" ht="18.75" x14ac:dyDescent="0.3">
      <c r="A111" s="181"/>
      <c r="B111" s="196"/>
      <c r="C111" s="196"/>
      <c r="D111" s="196"/>
      <c r="E111" s="196"/>
      <c r="F111" s="196"/>
      <c r="G111" s="196"/>
      <c r="H111" s="196"/>
      <c r="I111" s="196"/>
      <c r="J111" s="196"/>
      <c r="K111" s="196"/>
      <c r="L111" s="196"/>
      <c r="M111" s="196"/>
      <c r="N111" s="196"/>
      <c r="O111" s="196"/>
      <c r="P111" s="196"/>
      <c r="Q111" s="182"/>
      <c r="R111" s="183"/>
      <c r="S111" s="183"/>
    </row>
    <row r="112" spans="1:19" ht="18.75" x14ac:dyDescent="0.3">
      <c r="A112" s="181"/>
      <c r="B112" s="196"/>
      <c r="C112" s="196"/>
      <c r="D112" s="196"/>
      <c r="E112" s="196"/>
      <c r="F112" s="196"/>
      <c r="G112" s="196"/>
      <c r="H112" s="196"/>
      <c r="I112" s="196"/>
      <c r="J112" s="196"/>
      <c r="K112" s="196"/>
      <c r="L112" s="196"/>
      <c r="M112" s="196"/>
      <c r="N112" s="196"/>
      <c r="O112" s="196"/>
      <c r="P112" s="196"/>
      <c r="Q112" s="182"/>
      <c r="R112" s="183"/>
      <c r="S112" s="183"/>
    </row>
    <row r="113" spans="1:19" ht="18.75" x14ac:dyDescent="0.3">
      <c r="A113" s="181"/>
      <c r="B113" s="611"/>
      <c r="C113" s="611"/>
      <c r="D113" s="611"/>
      <c r="E113" s="611"/>
      <c r="F113" s="611"/>
      <c r="G113" s="611"/>
      <c r="H113" s="611"/>
      <c r="I113" s="611"/>
      <c r="J113" s="611"/>
      <c r="K113" s="611"/>
      <c r="L113" s="611"/>
      <c r="M113" s="611"/>
      <c r="N113" s="611"/>
      <c r="O113" s="611"/>
      <c r="P113" s="611"/>
      <c r="Q113" s="182"/>
      <c r="R113" s="183"/>
      <c r="S113" s="183"/>
    </row>
    <row r="114" spans="1:19" ht="18.75" x14ac:dyDescent="0.3">
      <c r="A114" s="181"/>
      <c r="B114" s="611"/>
      <c r="C114" s="611"/>
      <c r="D114" s="611"/>
      <c r="E114" s="611"/>
      <c r="F114" s="611"/>
      <c r="G114" s="611"/>
      <c r="H114" s="611"/>
      <c r="I114" s="611"/>
      <c r="J114" s="611"/>
      <c r="K114" s="611"/>
      <c r="L114" s="611"/>
      <c r="M114" s="611"/>
      <c r="N114" s="230"/>
      <c r="O114" s="230"/>
      <c r="P114" s="182"/>
      <c r="Q114" s="183"/>
      <c r="R114" s="183"/>
    </row>
    <row r="115" spans="1:19" ht="18.75" x14ac:dyDescent="0.3">
      <c r="A115" s="181"/>
      <c r="B115" s="231"/>
      <c r="C115" s="232"/>
      <c r="D115" s="232"/>
      <c r="E115" s="232"/>
      <c r="F115" s="232"/>
      <c r="G115" s="232"/>
      <c r="H115" s="232"/>
      <c r="I115" s="232"/>
      <c r="J115" s="232"/>
      <c r="K115" s="232"/>
      <c r="L115" s="232"/>
      <c r="M115" s="232"/>
      <c r="N115" s="232"/>
      <c r="O115" s="232"/>
      <c r="P115" s="233"/>
      <c r="Q115" s="182"/>
      <c r="R115" s="183"/>
      <c r="S115" s="183"/>
    </row>
    <row r="116" spans="1:19" ht="18.75" x14ac:dyDescent="0.3">
      <c r="A116" s="181"/>
      <c r="B116" s="234" t="s">
        <v>3278</v>
      </c>
      <c r="C116" s="186"/>
      <c r="D116" s="186"/>
      <c r="E116" s="196"/>
      <c r="F116" s="196"/>
      <c r="G116" s="196"/>
      <c r="H116" s="196"/>
      <c r="I116" s="196"/>
      <c r="J116" s="196"/>
      <c r="K116" s="196"/>
      <c r="L116" s="196"/>
      <c r="M116" s="196"/>
      <c r="N116" s="196"/>
      <c r="O116" s="196"/>
      <c r="P116" s="235"/>
      <c r="Q116" s="182"/>
      <c r="R116" s="183"/>
      <c r="S116" s="183"/>
    </row>
    <row r="117" spans="1:19" ht="18.75" x14ac:dyDescent="0.3">
      <c r="A117" s="181"/>
      <c r="B117" s="236"/>
      <c r="C117" s="196" t="s">
        <v>2180</v>
      </c>
      <c r="D117" s="196"/>
      <c r="E117" s="196"/>
      <c r="F117" s="196"/>
      <c r="G117" s="196"/>
      <c r="H117" s="196"/>
      <c r="I117" s="196"/>
      <c r="J117" s="196"/>
      <c r="K117" s="196"/>
      <c r="L117" s="196"/>
      <c r="M117" s="196"/>
      <c r="N117" s="237"/>
      <c r="O117" s="196"/>
      <c r="P117" s="235"/>
      <c r="Q117" s="196"/>
      <c r="R117" s="181"/>
      <c r="S117" s="183"/>
    </row>
    <row r="118" spans="1:19" ht="18.75" x14ac:dyDescent="0.3">
      <c r="A118" s="181"/>
      <c r="B118" s="236"/>
      <c r="C118" s="196"/>
      <c r="D118" s="196"/>
      <c r="E118" s="196"/>
      <c r="F118" s="196"/>
      <c r="G118" s="196"/>
      <c r="H118" s="196"/>
      <c r="I118" s="196"/>
      <c r="J118" s="196"/>
      <c r="K118" s="196"/>
      <c r="L118" s="196"/>
      <c r="M118" s="196"/>
      <c r="N118" s="196"/>
      <c r="O118" s="196"/>
      <c r="P118" s="235"/>
      <c r="Q118" s="182"/>
      <c r="R118" s="181"/>
      <c r="S118" s="183"/>
    </row>
    <row r="119" spans="1:19" ht="18.75" x14ac:dyDescent="0.3">
      <c r="A119" s="181"/>
      <c r="B119" s="236"/>
      <c r="C119" s="196"/>
      <c r="D119" s="196"/>
      <c r="E119" s="196"/>
      <c r="F119" s="196"/>
      <c r="G119" s="196"/>
      <c r="H119" s="196"/>
      <c r="I119" s="196"/>
      <c r="J119" s="196"/>
      <c r="K119" s="196"/>
      <c r="L119" s="196"/>
      <c r="M119" s="196"/>
      <c r="N119" s="196"/>
      <c r="O119" s="196"/>
      <c r="P119" s="235"/>
      <c r="Q119" s="182"/>
      <c r="R119" s="181"/>
      <c r="S119" s="183"/>
    </row>
    <row r="120" spans="1:19" ht="18.75" x14ac:dyDescent="0.3">
      <c r="A120" s="181"/>
      <c r="B120" s="607" t="s">
        <v>1964</v>
      </c>
      <c r="C120" s="567"/>
      <c r="D120" s="567"/>
      <c r="E120" s="567"/>
      <c r="F120" s="567"/>
      <c r="G120" s="567"/>
      <c r="H120" s="567"/>
      <c r="I120" s="238" t="e">
        <f>+IF((Pomocni!Q43="MSP"), "JE", "NIJE")</f>
        <v>#N/A</v>
      </c>
      <c r="J120" s="567" t="s">
        <v>1950</v>
      </c>
      <c r="K120" s="567"/>
      <c r="L120" s="567"/>
      <c r="M120" s="567"/>
      <c r="N120" s="567"/>
      <c r="O120" s="567"/>
      <c r="P120" s="239"/>
      <c r="Q120" s="181"/>
      <c r="R120" s="181"/>
      <c r="S120" s="183"/>
    </row>
    <row r="121" spans="1:19" ht="18.75" x14ac:dyDescent="0.3">
      <c r="A121" s="181"/>
      <c r="B121" s="236"/>
      <c r="C121" s="196"/>
      <c r="D121" s="196"/>
      <c r="E121" s="196"/>
      <c r="F121" s="196"/>
      <c r="G121" s="196"/>
      <c r="H121" s="196"/>
      <c r="I121" s="193"/>
      <c r="J121" s="196"/>
      <c r="K121" s="196"/>
      <c r="L121" s="196"/>
      <c r="M121" s="196"/>
      <c r="N121" s="196"/>
      <c r="O121" s="196"/>
      <c r="P121" s="239"/>
      <c r="Q121" s="181"/>
      <c r="R121" s="181"/>
      <c r="S121" s="183"/>
    </row>
    <row r="122" spans="1:19" ht="18.75" customHeight="1" x14ac:dyDescent="0.25">
      <c r="A122" s="181"/>
      <c r="B122" s="614" t="e">
        <f>+IF(I120="NIJE", "NAPOMENA: ukoliko je Prijavitelj u prethodne dvije godine na razini grupe bio mali ili srednji poduzetnik, bez obzira što je u trećoj godini nije klasificiran kao mali ili srednji poduzetnik"&amp;", postoji mogućnost da mu se dodjeli status malog ili srednjeg poduzetnika. Poslovna banka (financijski posrednik) provjeriti će navedenu mogućnost u postupku utvrđivanja prihvatljivosti Prijavitelja za financiranjem ESIF Kreditom za rast i razvoj."&amp;" Navedeno se NE primjenjuje ako su relevantni pragovi pređeni kao rezultat promjene vlasništva, obično kao posljedica pripajanja i stjecanja poduzeća, budući da u tom slučaju kolebanja nisu privremene naravi i podložni promjenama.","")</f>
        <v>#N/A</v>
      </c>
      <c r="C122" s="615"/>
      <c r="D122" s="615"/>
      <c r="E122" s="615"/>
      <c r="F122" s="615"/>
      <c r="G122" s="615"/>
      <c r="H122" s="615"/>
      <c r="I122" s="615"/>
      <c r="J122" s="615"/>
      <c r="K122" s="615"/>
      <c r="L122" s="615"/>
      <c r="M122" s="615"/>
      <c r="N122" s="615"/>
      <c r="O122" s="615"/>
      <c r="P122" s="616"/>
      <c r="Q122" s="181"/>
      <c r="R122" s="181"/>
      <c r="S122" s="183"/>
    </row>
    <row r="123" spans="1:19" ht="18.75" customHeight="1" x14ac:dyDescent="0.25">
      <c r="A123" s="181"/>
      <c r="B123" s="614"/>
      <c r="C123" s="615"/>
      <c r="D123" s="615"/>
      <c r="E123" s="615"/>
      <c r="F123" s="615"/>
      <c r="G123" s="615"/>
      <c r="H123" s="615"/>
      <c r="I123" s="615"/>
      <c r="J123" s="615"/>
      <c r="K123" s="615"/>
      <c r="L123" s="615"/>
      <c r="M123" s="615"/>
      <c r="N123" s="615"/>
      <c r="O123" s="615"/>
      <c r="P123" s="616"/>
      <c r="Q123" s="181"/>
      <c r="R123" s="181"/>
      <c r="S123" s="183"/>
    </row>
    <row r="124" spans="1:19" ht="18.75" customHeight="1" x14ac:dyDescent="0.25">
      <c r="A124" s="181"/>
      <c r="B124" s="614"/>
      <c r="C124" s="615"/>
      <c r="D124" s="615"/>
      <c r="E124" s="615"/>
      <c r="F124" s="615"/>
      <c r="G124" s="615"/>
      <c r="H124" s="615"/>
      <c r="I124" s="615"/>
      <c r="J124" s="615"/>
      <c r="K124" s="615"/>
      <c r="L124" s="615"/>
      <c r="M124" s="615"/>
      <c r="N124" s="615"/>
      <c r="O124" s="615"/>
      <c r="P124" s="616"/>
      <c r="Q124" s="181"/>
      <c r="R124" s="181"/>
      <c r="S124" s="183"/>
    </row>
    <row r="125" spans="1:19" ht="18.75" x14ac:dyDescent="0.3">
      <c r="A125" s="181"/>
      <c r="B125" s="240"/>
      <c r="C125" s="196"/>
      <c r="D125" s="196"/>
      <c r="E125" s="196"/>
      <c r="F125" s="196"/>
      <c r="G125" s="196"/>
      <c r="H125" s="196"/>
      <c r="I125" s="196"/>
      <c r="J125" s="186"/>
      <c r="K125" s="186"/>
      <c r="L125" s="186"/>
      <c r="M125" s="186"/>
      <c r="N125" s="196"/>
      <c r="O125" s="196"/>
      <c r="P125" s="235"/>
      <c r="Q125" s="182"/>
      <c r="R125" s="181"/>
      <c r="S125" s="183"/>
    </row>
    <row r="126" spans="1:19" ht="99" customHeight="1" x14ac:dyDescent="0.25">
      <c r="A126" s="181"/>
      <c r="B126" s="608" t="s">
        <v>3267</v>
      </c>
      <c r="C126" s="609"/>
      <c r="D126" s="609"/>
      <c r="E126" s="609"/>
      <c r="F126" s="609"/>
      <c r="G126" s="609"/>
      <c r="H126" s="609"/>
      <c r="I126" s="609"/>
      <c r="J126" s="609"/>
      <c r="K126" s="609"/>
      <c r="L126" s="609"/>
      <c r="M126" s="609"/>
      <c r="N126" s="609"/>
      <c r="O126" s="609"/>
      <c r="P126" s="610"/>
      <c r="Q126" s="91"/>
      <c r="R126" s="241"/>
      <c r="S126" s="183"/>
    </row>
    <row r="127" spans="1:19" ht="18.75" x14ac:dyDescent="0.3">
      <c r="A127" s="181"/>
      <c r="B127" s="242"/>
      <c r="C127" s="243"/>
      <c r="D127" s="243"/>
      <c r="E127" s="243"/>
      <c r="F127" s="243"/>
      <c r="G127" s="243"/>
      <c r="H127" s="243"/>
      <c r="I127" s="243"/>
      <c r="J127" s="243"/>
      <c r="K127" s="243"/>
      <c r="L127" s="243"/>
      <c r="M127" s="243"/>
      <c r="N127" s="243"/>
      <c r="O127" s="243"/>
      <c r="P127" s="244"/>
      <c r="Q127" s="182"/>
      <c r="R127" s="181"/>
      <c r="S127" s="183"/>
    </row>
    <row r="128" spans="1:19" ht="18.75" x14ac:dyDescent="0.3">
      <c r="A128" s="181"/>
      <c r="B128" s="252"/>
      <c r="C128" s="2"/>
      <c r="D128" s="2"/>
      <c r="E128" s="2"/>
      <c r="F128" s="2"/>
      <c r="G128" s="2"/>
      <c r="H128" s="2"/>
      <c r="I128" s="2"/>
      <c r="J128" s="2"/>
      <c r="K128" s="2"/>
      <c r="L128" s="2"/>
      <c r="M128" s="2"/>
      <c r="N128" s="2"/>
      <c r="O128" s="2"/>
      <c r="P128" s="253"/>
      <c r="Q128" s="182"/>
      <c r="R128" s="181"/>
      <c r="S128" s="183"/>
    </row>
    <row r="129" spans="1:19" ht="18.75" x14ac:dyDescent="0.3">
      <c r="A129" s="181"/>
      <c r="B129" s="252"/>
      <c r="C129" s="2"/>
      <c r="D129" s="2"/>
      <c r="E129" s="2"/>
      <c r="F129" s="2"/>
      <c r="G129" s="2"/>
      <c r="H129" s="2"/>
      <c r="I129" s="2"/>
      <c r="J129" s="2"/>
      <c r="K129" s="2"/>
      <c r="L129" s="2"/>
      <c r="M129" s="2"/>
      <c r="N129" s="2"/>
      <c r="O129" s="2"/>
      <c r="P129" s="253"/>
      <c r="Q129" s="182"/>
      <c r="R129" s="181"/>
      <c r="S129" s="183"/>
    </row>
    <row r="130" spans="1:19" ht="18.75" x14ac:dyDescent="0.3">
      <c r="A130" s="181"/>
      <c r="B130" s="83" t="s">
        <v>1905</v>
      </c>
      <c r="C130" s="612"/>
      <c r="D130" s="612"/>
      <c r="E130" s="58">
        <f ca="1">TODAY()</f>
        <v>43291</v>
      </c>
      <c r="F130" s="86"/>
      <c r="G130" s="86"/>
      <c r="H130" s="254"/>
      <c r="I130" s="254"/>
      <c r="J130" s="3"/>
      <c r="K130" s="2"/>
      <c r="L130" s="606" t="s">
        <v>1948</v>
      </c>
      <c r="M130" s="606"/>
      <c r="N130" s="606"/>
      <c r="O130" s="606"/>
      <c r="P130" s="255"/>
      <c r="Q130" s="134"/>
      <c r="R130" s="181"/>
      <c r="S130" s="183"/>
    </row>
    <row r="131" spans="1:19" ht="18.75" x14ac:dyDescent="0.3">
      <c r="A131" s="181"/>
      <c r="B131" s="252"/>
      <c r="C131" s="2"/>
      <c r="D131" s="2"/>
      <c r="E131" s="2"/>
      <c r="F131" s="2"/>
      <c r="G131" s="2"/>
      <c r="H131" s="2"/>
      <c r="I131" s="2"/>
      <c r="J131" s="2"/>
      <c r="K131" s="2"/>
      <c r="L131" s="2"/>
      <c r="M131" s="2"/>
      <c r="N131" s="2"/>
      <c r="O131" s="2"/>
      <c r="P131" s="253"/>
      <c r="Q131" s="182"/>
      <c r="R131" s="181"/>
      <c r="S131" s="183"/>
    </row>
    <row r="132" spans="1:19" ht="18.75" x14ac:dyDescent="0.3">
      <c r="A132" s="181"/>
      <c r="B132" s="252"/>
      <c r="C132" s="2"/>
      <c r="D132" s="2"/>
      <c r="E132" s="2"/>
      <c r="F132" s="2"/>
      <c r="G132" s="2"/>
      <c r="H132" s="2"/>
      <c r="I132" s="2"/>
      <c r="J132" s="2"/>
      <c r="K132" s="2"/>
      <c r="L132" s="2"/>
      <c r="M132" s="2"/>
      <c r="N132" s="2"/>
      <c r="O132" s="2"/>
      <c r="P132" s="253"/>
      <c r="Q132" s="182"/>
      <c r="R132" s="183"/>
      <c r="S132" s="183"/>
    </row>
    <row r="133" spans="1:19" ht="18.75" x14ac:dyDescent="0.3">
      <c r="A133" s="181"/>
      <c r="B133" s="252"/>
      <c r="C133" s="2"/>
      <c r="D133" s="2"/>
      <c r="E133" s="2"/>
      <c r="F133" s="2"/>
      <c r="G133" s="2"/>
      <c r="H133" s="2"/>
      <c r="I133" s="2"/>
      <c r="J133" s="2"/>
      <c r="K133" s="2"/>
      <c r="L133" s="2"/>
      <c r="M133" s="2"/>
      <c r="N133" s="2"/>
      <c r="O133" s="2"/>
      <c r="P133" s="253"/>
      <c r="Q133" s="182"/>
      <c r="R133" s="183"/>
      <c r="S133" s="183"/>
    </row>
    <row r="134" spans="1:19" ht="18.75" x14ac:dyDescent="0.3">
      <c r="A134" s="181"/>
      <c r="B134" s="252"/>
      <c r="C134" s="613"/>
      <c r="D134" s="613"/>
      <c r="E134" s="613"/>
      <c r="F134" s="617"/>
      <c r="G134" s="617"/>
      <c r="H134" s="2"/>
      <c r="I134" s="2"/>
      <c r="J134" s="2"/>
      <c r="K134" s="2"/>
      <c r="L134" s="613"/>
      <c r="M134" s="613"/>
      <c r="N134" s="613"/>
      <c r="O134" s="613"/>
      <c r="P134" s="258"/>
      <c r="Q134" s="182"/>
      <c r="R134" s="183"/>
      <c r="S134" s="183"/>
    </row>
    <row r="135" spans="1:19" ht="18.75" x14ac:dyDescent="0.3">
      <c r="A135" s="181"/>
      <c r="B135" s="252"/>
      <c r="C135" s="605" t="s">
        <v>1949</v>
      </c>
      <c r="D135" s="605"/>
      <c r="E135" s="605"/>
      <c r="F135" s="605"/>
      <c r="G135" s="605"/>
      <c r="H135" s="2"/>
      <c r="I135" s="2"/>
      <c r="J135" s="2"/>
      <c r="K135" s="2"/>
      <c r="L135" s="605" t="s">
        <v>1947</v>
      </c>
      <c r="M135" s="605"/>
      <c r="N135" s="605"/>
      <c r="O135" s="605"/>
      <c r="P135" s="256"/>
      <c r="Q135" s="182"/>
      <c r="R135" s="183"/>
      <c r="S135" s="183"/>
    </row>
    <row r="136" spans="1:19" ht="18.75" x14ac:dyDescent="0.3">
      <c r="A136" s="181"/>
      <c r="B136" s="252"/>
      <c r="C136" s="2"/>
      <c r="D136" s="2"/>
      <c r="E136" s="2"/>
      <c r="F136" s="2"/>
      <c r="G136" s="2"/>
      <c r="H136" s="2"/>
      <c r="I136" s="2"/>
      <c r="J136" s="2"/>
      <c r="K136" s="2"/>
      <c r="L136" s="2"/>
      <c r="M136" s="2"/>
      <c r="N136" s="2"/>
      <c r="O136" s="2"/>
      <c r="P136" s="253"/>
      <c r="Q136" s="182"/>
      <c r="R136" s="183"/>
      <c r="S136" s="183"/>
    </row>
    <row r="137" spans="1:19" ht="18.75" x14ac:dyDescent="0.3">
      <c r="A137" s="181"/>
      <c r="B137" s="252"/>
      <c r="C137" s="2"/>
      <c r="D137" s="2"/>
      <c r="E137" s="2"/>
      <c r="F137" s="2"/>
      <c r="G137" s="2"/>
      <c r="H137" s="2"/>
      <c r="I137" s="2"/>
      <c r="J137" s="2"/>
      <c r="K137" s="2"/>
      <c r="L137" s="2"/>
      <c r="M137" s="2"/>
      <c r="N137" s="2"/>
      <c r="O137" s="2"/>
      <c r="P137" s="253"/>
      <c r="Q137" s="182"/>
      <c r="R137" s="183"/>
      <c r="S137" s="183"/>
    </row>
    <row r="138" spans="1:19" ht="18.75" x14ac:dyDescent="0.3">
      <c r="A138" s="181"/>
      <c r="B138" s="252"/>
      <c r="C138" s="2"/>
      <c r="D138" s="2"/>
      <c r="E138" s="2"/>
      <c r="F138" s="2"/>
      <c r="G138" s="2"/>
      <c r="H138" s="2"/>
      <c r="I138" s="2"/>
      <c r="J138" s="2"/>
      <c r="K138" s="2"/>
      <c r="L138" s="257"/>
      <c r="M138" s="257"/>
      <c r="N138" s="257"/>
      <c r="O138" s="257"/>
      <c r="P138" s="258"/>
      <c r="Q138" s="182"/>
      <c r="R138" s="183"/>
      <c r="S138" s="183"/>
    </row>
    <row r="139" spans="1:19" ht="18.75" x14ac:dyDescent="0.3">
      <c r="A139" s="181"/>
      <c r="B139" s="252"/>
      <c r="C139" s="2"/>
      <c r="D139" s="2"/>
      <c r="E139" s="2"/>
      <c r="F139" s="2"/>
      <c r="G139" s="2"/>
      <c r="H139" s="2"/>
      <c r="I139" s="2"/>
      <c r="J139" s="2"/>
      <c r="K139" s="2"/>
      <c r="L139" s="605" t="s">
        <v>1931</v>
      </c>
      <c r="M139" s="605"/>
      <c r="N139" s="605"/>
      <c r="O139" s="605"/>
      <c r="P139" s="256"/>
      <c r="Q139" s="182"/>
      <c r="R139" s="183"/>
      <c r="S139" s="183"/>
    </row>
    <row r="140" spans="1:19" ht="18.75" x14ac:dyDescent="0.3">
      <c r="A140" s="181"/>
      <c r="B140" s="252"/>
      <c r="C140" s="2"/>
      <c r="D140" s="2"/>
      <c r="E140" s="2"/>
      <c r="F140" s="2"/>
      <c r="G140" s="2"/>
      <c r="H140" s="2"/>
      <c r="I140" s="2"/>
      <c r="J140" s="2"/>
      <c r="K140" s="2"/>
      <c r="L140" s="2"/>
      <c r="M140" s="2"/>
      <c r="N140" s="2"/>
      <c r="O140" s="2"/>
      <c r="P140" s="253"/>
      <c r="Q140" s="182"/>
      <c r="R140" s="183"/>
      <c r="S140" s="183"/>
    </row>
    <row r="141" spans="1:19" ht="18.75" x14ac:dyDescent="0.3">
      <c r="A141" s="181"/>
      <c r="B141" s="242"/>
      <c r="C141" s="243"/>
      <c r="D141" s="243"/>
      <c r="E141" s="243"/>
      <c r="F141" s="243"/>
      <c r="G141" s="243"/>
      <c r="H141" s="243"/>
      <c r="I141" s="243"/>
      <c r="J141" s="243"/>
      <c r="K141" s="243"/>
      <c r="L141" s="243"/>
      <c r="M141" s="243"/>
      <c r="N141" s="243"/>
      <c r="O141" s="243"/>
      <c r="P141" s="244"/>
      <c r="Q141" s="182"/>
      <c r="R141" s="183"/>
      <c r="S141" s="183"/>
    </row>
    <row r="142" spans="1:19" ht="18.75" x14ac:dyDescent="0.3">
      <c r="A142" s="181"/>
      <c r="B142" s="245"/>
      <c r="C142" s="246"/>
      <c r="D142" s="246"/>
      <c r="E142" s="246"/>
      <c r="F142" s="246"/>
      <c r="G142" s="246"/>
      <c r="H142" s="246"/>
      <c r="I142" s="246"/>
      <c r="J142" s="246"/>
      <c r="K142" s="246"/>
      <c r="L142" s="246"/>
      <c r="M142" s="246"/>
      <c r="N142" s="246"/>
      <c r="O142" s="246"/>
      <c r="P142" s="247"/>
      <c r="Q142" s="182"/>
      <c r="R142" s="183"/>
      <c r="S142" s="183"/>
    </row>
    <row r="143" spans="1:19" x14ac:dyDescent="0.25">
      <c r="A143" s="181"/>
      <c r="B143" s="182"/>
      <c r="C143" s="182"/>
      <c r="D143" s="182"/>
      <c r="E143" s="182"/>
      <c r="F143" s="182"/>
      <c r="G143" s="182"/>
      <c r="H143" s="182"/>
      <c r="I143" s="182"/>
      <c r="J143" s="182"/>
      <c r="K143" s="182"/>
      <c r="L143" s="182"/>
      <c r="M143" s="182"/>
      <c r="N143" s="182"/>
      <c r="O143" s="182"/>
      <c r="P143" s="182"/>
      <c r="Q143" s="181"/>
      <c r="R143" s="183"/>
      <c r="S143" s="183"/>
    </row>
    <row r="144" spans="1:19" x14ac:dyDescent="0.25">
      <c r="B144" s="237"/>
      <c r="C144" s="237"/>
      <c r="D144" s="237"/>
      <c r="E144" s="237"/>
      <c r="F144" s="237"/>
      <c r="G144" s="237"/>
      <c r="H144" s="237"/>
      <c r="I144" s="237"/>
      <c r="J144" s="237"/>
      <c r="K144" s="237"/>
      <c r="L144" s="237"/>
      <c r="M144" s="237"/>
      <c r="N144" s="237"/>
      <c r="O144" s="237"/>
      <c r="P144" s="237"/>
      <c r="Q144" s="181"/>
      <c r="R144" s="183"/>
      <c r="S144" s="183"/>
    </row>
    <row r="145" spans="2:19" x14ac:dyDescent="0.25">
      <c r="B145" s="237"/>
      <c r="C145" s="237"/>
      <c r="D145" s="237"/>
      <c r="E145" s="237"/>
      <c r="F145" s="237"/>
      <c r="G145" s="237"/>
      <c r="H145" s="237"/>
      <c r="I145" s="237"/>
      <c r="J145" s="237"/>
      <c r="K145" s="237"/>
      <c r="L145" s="237"/>
      <c r="M145" s="237"/>
      <c r="N145" s="237"/>
      <c r="O145" s="237"/>
      <c r="P145" s="237"/>
      <c r="Q145" s="183"/>
      <c r="R145" s="183"/>
      <c r="S145" s="183"/>
    </row>
    <row r="146" spans="2:19" x14ac:dyDescent="0.25">
      <c r="B146" s="237"/>
      <c r="C146" s="237"/>
      <c r="D146" s="237"/>
      <c r="E146" s="237"/>
      <c r="F146" s="237"/>
      <c r="G146" s="237"/>
      <c r="H146" s="237"/>
      <c r="I146" s="237"/>
      <c r="J146" s="237"/>
      <c r="K146" s="237"/>
      <c r="L146" s="237"/>
      <c r="M146" s="237"/>
      <c r="N146" s="237"/>
      <c r="O146" s="237"/>
      <c r="P146" s="237"/>
      <c r="Q146" s="183"/>
      <c r="R146" s="183"/>
      <c r="S146" s="183"/>
    </row>
    <row r="147" spans="2:19" x14ac:dyDescent="0.25">
      <c r="B147" s="237"/>
      <c r="C147" s="237"/>
      <c r="D147" s="237"/>
      <c r="E147" s="237"/>
      <c r="F147" s="237"/>
      <c r="G147" s="237"/>
      <c r="H147" s="237"/>
      <c r="I147" s="237"/>
      <c r="J147" s="237"/>
      <c r="K147" s="237"/>
      <c r="L147" s="237"/>
      <c r="M147" s="237"/>
      <c r="N147" s="237"/>
      <c r="O147" s="237"/>
      <c r="P147" s="237"/>
      <c r="Q147" s="183"/>
      <c r="R147" s="183"/>
      <c r="S147" s="183"/>
    </row>
    <row r="148" spans="2:19" x14ac:dyDescent="0.25">
      <c r="B148" s="237"/>
      <c r="C148" s="237"/>
      <c r="D148" s="237"/>
      <c r="E148" s="237"/>
      <c r="F148" s="237"/>
      <c r="G148" s="237"/>
      <c r="H148" s="237"/>
      <c r="I148" s="237"/>
      <c r="J148" s="237"/>
      <c r="K148" s="237"/>
      <c r="L148" s="237"/>
      <c r="M148" s="237"/>
      <c r="N148" s="237"/>
      <c r="O148" s="237"/>
      <c r="P148" s="237"/>
      <c r="Q148" s="183"/>
      <c r="R148" s="183"/>
      <c r="S148" s="183"/>
    </row>
    <row r="149" spans="2:19" x14ac:dyDescent="0.25">
      <c r="B149" s="237"/>
      <c r="C149" s="237"/>
      <c r="D149" s="237"/>
      <c r="E149" s="237"/>
      <c r="F149" s="237"/>
      <c r="G149" s="237"/>
      <c r="H149" s="237"/>
      <c r="I149" s="237"/>
      <c r="J149" s="237"/>
      <c r="K149" s="237"/>
      <c r="L149" s="237"/>
      <c r="M149" s="237"/>
      <c r="N149" s="237"/>
      <c r="O149" s="237"/>
      <c r="P149" s="237"/>
      <c r="Q149" s="183"/>
      <c r="R149" s="183"/>
      <c r="S149" s="183"/>
    </row>
    <row r="150" spans="2:19" x14ac:dyDescent="0.25">
      <c r="B150" s="237"/>
      <c r="C150" s="237"/>
      <c r="D150" s="237"/>
      <c r="E150" s="237"/>
      <c r="F150" s="237"/>
      <c r="G150" s="237"/>
      <c r="H150" s="237"/>
      <c r="I150" s="237"/>
      <c r="J150" s="237"/>
      <c r="K150" s="237"/>
      <c r="L150" s="237"/>
      <c r="M150" s="237"/>
      <c r="N150" s="237"/>
      <c r="O150" s="237"/>
      <c r="P150" s="237"/>
      <c r="Q150" s="183"/>
      <c r="R150" s="183"/>
      <c r="S150" s="183"/>
    </row>
    <row r="151" spans="2:19" x14ac:dyDescent="0.25">
      <c r="B151" s="237"/>
      <c r="C151" s="237"/>
      <c r="D151" s="237"/>
      <c r="E151" s="237"/>
      <c r="F151" s="237"/>
      <c r="G151" s="237"/>
      <c r="H151" s="237"/>
      <c r="I151" s="237"/>
      <c r="J151" s="237"/>
      <c r="K151" s="237"/>
      <c r="L151" s="237"/>
      <c r="M151" s="237"/>
      <c r="N151" s="237"/>
      <c r="O151" s="237"/>
      <c r="P151" s="237"/>
      <c r="Q151" s="183"/>
      <c r="R151" s="183"/>
      <c r="S151" s="183"/>
    </row>
    <row r="152" spans="2:19" x14ac:dyDescent="0.25">
      <c r="B152" s="237"/>
      <c r="C152" s="237"/>
      <c r="D152" s="237"/>
      <c r="E152" s="237"/>
      <c r="F152" s="237"/>
      <c r="G152" s="237"/>
      <c r="H152" s="237"/>
      <c r="I152" s="237"/>
      <c r="J152" s="237"/>
      <c r="K152" s="237"/>
      <c r="L152" s="237"/>
      <c r="M152" s="237"/>
      <c r="N152" s="237"/>
      <c r="O152" s="237"/>
      <c r="P152" s="237"/>
      <c r="Q152" s="183"/>
      <c r="R152" s="183"/>
      <c r="S152" s="183"/>
    </row>
    <row r="153" spans="2:19" x14ac:dyDescent="0.25">
      <c r="B153" s="237"/>
      <c r="C153" s="237"/>
      <c r="D153" s="237"/>
      <c r="E153" s="237"/>
      <c r="F153" s="237"/>
      <c r="G153" s="237"/>
      <c r="H153" s="237"/>
      <c r="I153" s="237"/>
      <c r="J153" s="237"/>
      <c r="K153" s="237"/>
      <c r="L153" s="237"/>
      <c r="M153" s="237"/>
      <c r="N153" s="237"/>
      <c r="O153" s="237"/>
      <c r="P153" s="237"/>
      <c r="Q153" s="183"/>
      <c r="R153" s="183"/>
      <c r="S153" s="183"/>
    </row>
    <row r="154" spans="2:19" x14ac:dyDescent="0.25">
      <c r="B154" s="237"/>
      <c r="C154" s="237"/>
      <c r="D154" s="237"/>
      <c r="E154" s="237"/>
      <c r="F154" s="237"/>
      <c r="G154" s="237"/>
      <c r="H154" s="237"/>
      <c r="I154" s="237"/>
      <c r="J154" s="237"/>
      <c r="K154" s="237"/>
      <c r="L154" s="237"/>
      <c r="M154" s="237"/>
      <c r="N154" s="237"/>
      <c r="O154" s="237"/>
      <c r="P154" s="237"/>
      <c r="Q154" s="183"/>
      <c r="R154" s="183"/>
      <c r="S154" s="183"/>
    </row>
    <row r="155" spans="2:19" x14ac:dyDescent="0.25">
      <c r="B155" s="237"/>
      <c r="C155" s="237"/>
      <c r="D155" s="237"/>
      <c r="E155" s="237"/>
      <c r="F155" s="237"/>
      <c r="G155" s="237"/>
      <c r="H155" s="237"/>
      <c r="I155" s="237"/>
      <c r="J155" s="237"/>
      <c r="K155" s="237"/>
      <c r="L155" s="237"/>
      <c r="M155" s="237"/>
      <c r="N155" s="237"/>
      <c r="O155" s="237"/>
      <c r="P155" s="237"/>
      <c r="Q155" s="183"/>
      <c r="R155" s="183"/>
      <c r="S155" s="183"/>
    </row>
    <row r="156" spans="2:19" x14ac:dyDescent="0.25">
      <c r="B156" s="237"/>
      <c r="C156" s="237"/>
      <c r="D156" s="237"/>
      <c r="E156" s="237"/>
      <c r="F156" s="237"/>
      <c r="G156" s="237"/>
      <c r="H156" s="237"/>
      <c r="I156" s="237"/>
      <c r="J156" s="237"/>
      <c r="K156" s="237"/>
      <c r="L156" s="237"/>
      <c r="M156" s="237"/>
      <c r="N156" s="237"/>
      <c r="O156" s="237"/>
      <c r="P156" s="237"/>
      <c r="Q156" s="183"/>
      <c r="R156" s="183"/>
      <c r="S156" s="183"/>
    </row>
    <row r="157" spans="2:19" x14ac:dyDescent="0.25">
      <c r="B157" s="237"/>
      <c r="C157" s="237"/>
      <c r="D157" s="237"/>
      <c r="E157" s="237"/>
      <c r="F157" s="237"/>
      <c r="G157" s="237"/>
      <c r="H157" s="237"/>
      <c r="I157" s="237"/>
      <c r="J157" s="237"/>
      <c r="K157" s="237"/>
      <c r="L157" s="237"/>
      <c r="M157" s="237"/>
      <c r="N157" s="237"/>
      <c r="O157" s="237"/>
      <c r="P157" s="237"/>
      <c r="Q157" s="183"/>
      <c r="R157" s="183"/>
      <c r="S157" s="183"/>
    </row>
    <row r="158" spans="2:19" x14ac:dyDescent="0.25">
      <c r="B158" s="237"/>
      <c r="C158" s="237"/>
      <c r="D158" s="237"/>
      <c r="E158" s="237"/>
      <c r="F158" s="237"/>
      <c r="G158" s="237"/>
      <c r="H158" s="237"/>
      <c r="I158" s="237"/>
      <c r="J158" s="237"/>
      <c r="K158" s="237"/>
      <c r="L158" s="237"/>
      <c r="M158" s="237"/>
      <c r="N158" s="237"/>
      <c r="O158" s="237"/>
      <c r="P158" s="237"/>
      <c r="Q158" s="183"/>
      <c r="R158" s="183"/>
      <c r="S158" s="183"/>
    </row>
    <row r="159" spans="2:19" x14ac:dyDescent="0.25">
      <c r="B159" s="237"/>
      <c r="C159" s="237"/>
      <c r="D159" s="237"/>
      <c r="E159" s="237"/>
      <c r="F159" s="237"/>
      <c r="G159" s="237"/>
      <c r="H159" s="237"/>
      <c r="I159" s="237"/>
      <c r="J159" s="237"/>
      <c r="K159" s="237"/>
      <c r="L159" s="237"/>
      <c r="M159" s="237"/>
      <c r="N159" s="237"/>
      <c r="O159" s="237"/>
      <c r="P159" s="237"/>
      <c r="Q159" s="183"/>
      <c r="R159" s="183"/>
      <c r="S159" s="183"/>
    </row>
    <row r="160" spans="2:19" x14ac:dyDescent="0.25">
      <c r="B160" s="237"/>
      <c r="C160" s="237"/>
      <c r="D160" s="237"/>
      <c r="E160" s="237"/>
      <c r="F160" s="237"/>
      <c r="G160" s="237"/>
      <c r="H160" s="237"/>
      <c r="I160" s="237"/>
      <c r="J160" s="237"/>
      <c r="K160" s="237"/>
      <c r="L160" s="237"/>
      <c r="M160" s="237"/>
      <c r="N160" s="237"/>
      <c r="O160" s="237"/>
      <c r="P160" s="237"/>
      <c r="Q160" s="183"/>
      <c r="R160" s="183"/>
      <c r="S160" s="183"/>
    </row>
    <row r="161" spans="2:19" x14ac:dyDescent="0.25">
      <c r="B161" s="237"/>
      <c r="C161" s="237"/>
      <c r="D161" s="237"/>
      <c r="E161" s="237"/>
      <c r="F161" s="237"/>
      <c r="G161" s="237"/>
      <c r="H161" s="237"/>
      <c r="I161" s="237"/>
      <c r="J161" s="237"/>
      <c r="K161" s="237"/>
      <c r="L161" s="237"/>
      <c r="M161" s="237"/>
      <c r="N161" s="237"/>
      <c r="O161" s="237"/>
      <c r="P161" s="237"/>
      <c r="Q161" s="183"/>
      <c r="R161" s="183"/>
      <c r="S161" s="183"/>
    </row>
    <row r="162" spans="2:19" x14ac:dyDescent="0.25">
      <c r="B162" s="237"/>
      <c r="C162" s="237"/>
      <c r="D162" s="237"/>
      <c r="E162" s="237"/>
      <c r="F162" s="237"/>
      <c r="G162" s="237"/>
      <c r="H162" s="237"/>
      <c r="I162" s="237"/>
      <c r="J162" s="237"/>
      <c r="K162" s="237"/>
      <c r="L162" s="237"/>
      <c r="M162" s="237"/>
      <c r="N162" s="237"/>
      <c r="O162" s="237"/>
      <c r="P162" s="237"/>
      <c r="Q162" s="183"/>
      <c r="R162" s="183"/>
      <c r="S162" s="183"/>
    </row>
    <row r="163" spans="2:19" x14ac:dyDescent="0.25">
      <c r="B163" s="237"/>
      <c r="C163" s="237"/>
      <c r="D163" s="237"/>
      <c r="E163" s="237"/>
      <c r="F163" s="237"/>
      <c r="G163" s="237"/>
      <c r="H163" s="237"/>
      <c r="I163" s="237"/>
      <c r="J163" s="237"/>
      <c r="K163" s="237"/>
      <c r="L163" s="237"/>
      <c r="M163" s="237"/>
      <c r="N163" s="237"/>
      <c r="O163" s="237"/>
      <c r="P163" s="237"/>
      <c r="Q163" s="183"/>
      <c r="R163" s="183"/>
      <c r="S163" s="183"/>
    </row>
    <row r="164" spans="2:19" x14ac:dyDescent="0.25">
      <c r="B164" s="237"/>
      <c r="C164" s="237"/>
      <c r="D164" s="237"/>
      <c r="E164" s="237"/>
      <c r="F164" s="237"/>
      <c r="G164" s="237"/>
      <c r="H164" s="237"/>
      <c r="I164" s="237"/>
      <c r="J164" s="237"/>
      <c r="K164" s="237"/>
      <c r="L164" s="237"/>
      <c r="M164" s="237"/>
      <c r="N164" s="237"/>
      <c r="O164" s="237"/>
      <c r="P164" s="237"/>
      <c r="Q164" s="183"/>
      <c r="R164" s="183"/>
      <c r="S164" s="183"/>
    </row>
    <row r="165" spans="2:19" x14ac:dyDescent="0.25">
      <c r="B165" s="237"/>
      <c r="C165" s="237"/>
      <c r="D165" s="237"/>
      <c r="E165" s="237"/>
      <c r="F165" s="237"/>
      <c r="G165" s="237"/>
      <c r="H165" s="237"/>
      <c r="I165" s="237"/>
      <c r="J165" s="237"/>
      <c r="K165" s="237"/>
      <c r="L165" s="237"/>
      <c r="M165" s="237"/>
      <c r="N165" s="237"/>
      <c r="O165" s="237"/>
      <c r="P165" s="237"/>
      <c r="Q165" s="183"/>
      <c r="R165" s="183"/>
      <c r="S165" s="183"/>
    </row>
    <row r="166" spans="2:19" x14ac:dyDescent="0.25">
      <c r="B166" s="237"/>
      <c r="C166" s="237"/>
      <c r="D166" s="237"/>
      <c r="E166" s="237"/>
      <c r="F166" s="237"/>
      <c r="G166" s="237"/>
      <c r="H166" s="237"/>
      <c r="I166" s="237"/>
      <c r="J166" s="237"/>
      <c r="K166" s="237"/>
      <c r="L166" s="237"/>
      <c r="M166" s="237"/>
      <c r="N166" s="237"/>
      <c r="O166" s="237"/>
      <c r="P166" s="237"/>
      <c r="Q166" s="183"/>
      <c r="R166" s="183"/>
      <c r="S166" s="183"/>
    </row>
    <row r="167" spans="2:19" x14ac:dyDescent="0.25">
      <c r="B167" s="237"/>
      <c r="C167" s="237"/>
      <c r="D167" s="237"/>
      <c r="E167" s="237"/>
      <c r="F167" s="237"/>
      <c r="G167" s="237"/>
      <c r="H167" s="237"/>
      <c r="I167" s="237"/>
      <c r="J167" s="237"/>
      <c r="K167" s="237"/>
      <c r="L167" s="237"/>
      <c r="M167" s="237"/>
      <c r="N167" s="237"/>
      <c r="O167" s="237"/>
      <c r="P167" s="237"/>
      <c r="Q167" s="183"/>
      <c r="R167" s="183"/>
      <c r="S167" s="183"/>
    </row>
    <row r="168" spans="2:19" x14ac:dyDescent="0.25">
      <c r="B168" s="237"/>
      <c r="C168" s="237"/>
      <c r="D168" s="237"/>
      <c r="E168" s="237"/>
      <c r="F168" s="237"/>
      <c r="G168" s="237"/>
      <c r="H168" s="237"/>
      <c r="I168" s="237"/>
      <c r="J168" s="237"/>
      <c r="K168" s="237"/>
      <c r="L168" s="237"/>
      <c r="M168" s="237"/>
      <c r="N168" s="237"/>
      <c r="O168" s="237"/>
      <c r="P168" s="237"/>
      <c r="Q168" s="183"/>
      <c r="R168" s="183"/>
      <c r="S168" s="183"/>
    </row>
    <row r="169" spans="2:19" x14ac:dyDescent="0.25">
      <c r="B169" s="237"/>
      <c r="C169" s="237"/>
      <c r="D169" s="237"/>
      <c r="E169" s="237"/>
      <c r="F169" s="237"/>
      <c r="G169" s="237"/>
      <c r="H169" s="237"/>
      <c r="I169" s="237"/>
      <c r="J169" s="237"/>
      <c r="K169" s="237"/>
      <c r="L169" s="237"/>
      <c r="M169" s="237"/>
      <c r="N169" s="237"/>
      <c r="O169" s="237"/>
      <c r="P169" s="237"/>
      <c r="Q169" s="183"/>
      <c r="R169" s="183"/>
      <c r="S169" s="183"/>
    </row>
    <row r="170" spans="2:19" x14ac:dyDescent="0.25">
      <c r="B170" s="237"/>
      <c r="C170" s="237"/>
      <c r="D170" s="237"/>
      <c r="E170" s="237"/>
      <c r="F170" s="237"/>
      <c r="G170" s="237"/>
      <c r="H170" s="237"/>
      <c r="I170" s="237"/>
      <c r="J170" s="237"/>
      <c r="K170" s="237"/>
      <c r="L170" s="237"/>
      <c r="M170" s="237"/>
      <c r="N170" s="237"/>
      <c r="O170" s="237"/>
      <c r="P170" s="237"/>
      <c r="Q170" s="183"/>
      <c r="R170" s="183"/>
      <c r="S170" s="183"/>
    </row>
    <row r="171" spans="2:19" x14ac:dyDescent="0.25">
      <c r="B171" s="237"/>
      <c r="C171" s="237"/>
      <c r="D171" s="237"/>
      <c r="E171" s="237"/>
      <c r="F171" s="237"/>
      <c r="G171" s="237"/>
      <c r="H171" s="237"/>
      <c r="I171" s="237"/>
      <c r="J171" s="237"/>
      <c r="K171" s="237"/>
      <c r="L171" s="237"/>
      <c r="M171" s="237"/>
      <c r="N171" s="237"/>
      <c r="O171" s="237"/>
      <c r="P171" s="237"/>
      <c r="Q171" s="183"/>
      <c r="R171" s="183"/>
      <c r="S171" s="183"/>
    </row>
    <row r="172" spans="2:19" x14ac:dyDescent="0.25">
      <c r="B172" s="237"/>
      <c r="C172" s="237"/>
      <c r="D172" s="237"/>
      <c r="E172" s="237"/>
      <c r="F172" s="237"/>
      <c r="G172" s="237"/>
      <c r="H172" s="237"/>
      <c r="I172" s="237"/>
      <c r="J172" s="237"/>
      <c r="K172" s="237"/>
      <c r="L172" s="237"/>
      <c r="M172" s="237"/>
      <c r="N172" s="237"/>
      <c r="O172" s="237"/>
      <c r="P172" s="237"/>
      <c r="Q172" s="183"/>
      <c r="R172" s="183"/>
      <c r="S172" s="183"/>
    </row>
    <row r="173" spans="2:19" x14ac:dyDescent="0.25">
      <c r="B173" s="237"/>
      <c r="C173" s="237"/>
      <c r="D173" s="237"/>
      <c r="E173" s="237"/>
      <c r="F173" s="237"/>
      <c r="G173" s="237"/>
      <c r="H173" s="237"/>
      <c r="I173" s="237"/>
      <c r="J173" s="237"/>
      <c r="K173" s="237"/>
      <c r="L173" s="237"/>
      <c r="M173" s="237"/>
      <c r="N173" s="237"/>
      <c r="O173" s="237"/>
      <c r="P173" s="237"/>
      <c r="Q173" s="183"/>
      <c r="R173" s="183"/>
      <c r="S173" s="183"/>
    </row>
    <row r="174" spans="2:19" x14ac:dyDescent="0.25">
      <c r="B174" s="237"/>
      <c r="C174" s="237"/>
      <c r="D174" s="237"/>
      <c r="E174" s="237"/>
      <c r="F174" s="237"/>
      <c r="G174" s="237"/>
      <c r="H174" s="237"/>
      <c r="I174" s="237"/>
      <c r="J174" s="237"/>
      <c r="K174" s="237"/>
      <c r="L174" s="237"/>
      <c r="M174" s="237"/>
      <c r="N174" s="237"/>
      <c r="O174" s="237"/>
      <c r="P174" s="237"/>
      <c r="Q174" s="183"/>
      <c r="R174" s="183"/>
      <c r="S174" s="183"/>
    </row>
    <row r="175" spans="2:19" x14ac:dyDescent="0.25">
      <c r="B175" s="237"/>
      <c r="C175" s="237"/>
      <c r="D175" s="237"/>
      <c r="E175" s="237"/>
      <c r="F175" s="237"/>
      <c r="G175" s="237"/>
      <c r="H175" s="237"/>
      <c r="I175" s="237"/>
      <c r="J175" s="237"/>
      <c r="K175" s="237"/>
      <c r="L175" s="237"/>
      <c r="M175" s="237"/>
      <c r="N175" s="237"/>
      <c r="O175" s="237"/>
      <c r="P175" s="237"/>
      <c r="Q175" s="183"/>
      <c r="R175" s="183"/>
      <c r="S175" s="183"/>
    </row>
    <row r="176" spans="2:19" x14ac:dyDescent="0.25">
      <c r="B176" s="237"/>
      <c r="C176" s="237"/>
      <c r="D176" s="237"/>
      <c r="E176" s="237"/>
      <c r="F176" s="237"/>
      <c r="G176" s="237"/>
      <c r="H176" s="237"/>
      <c r="I176" s="237"/>
      <c r="J176" s="237"/>
      <c r="K176" s="237"/>
      <c r="L176" s="237"/>
      <c r="M176" s="237"/>
      <c r="N176" s="237"/>
      <c r="O176" s="237"/>
      <c r="P176" s="237"/>
      <c r="Q176" s="183"/>
      <c r="R176" s="183"/>
      <c r="S176" s="183"/>
    </row>
    <row r="177" spans="2:19" x14ac:dyDescent="0.25">
      <c r="B177" s="237"/>
      <c r="C177" s="237"/>
      <c r="D177" s="237"/>
      <c r="E177" s="237"/>
      <c r="F177" s="237"/>
      <c r="G177" s="237"/>
      <c r="H177" s="237"/>
      <c r="I177" s="237"/>
      <c r="J177" s="237"/>
      <c r="K177" s="237"/>
      <c r="L177" s="237"/>
      <c r="M177" s="237"/>
      <c r="N177" s="237"/>
      <c r="O177" s="237"/>
      <c r="P177" s="237"/>
      <c r="Q177" s="183"/>
      <c r="R177" s="183"/>
      <c r="S177" s="183"/>
    </row>
    <row r="178" spans="2:19" x14ac:dyDescent="0.25">
      <c r="B178" s="237"/>
      <c r="C178" s="237"/>
      <c r="D178" s="237"/>
      <c r="E178" s="237"/>
      <c r="F178" s="237"/>
      <c r="G178" s="237"/>
      <c r="H178" s="237"/>
      <c r="I178" s="237"/>
      <c r="J178" s="237"/>
      <c r="K178" s="237"/>
      <c r="L178" s="237"/>
      <c r="M178" s="237"/>
      <c r="N178" s="237"/>
      <c r="O178" s="237"/>
      <c r="P178" s="237"/>
      <c r="Q178" s="183"/>
      <c r="R178" s="183"/>
      <c r="S178" s="183"/>
    </row>
    <row r="179" spans="2:19" x14ac:dyDescent="0.25">
      <c r="B179" s="237"/>
      <c r="C179" s="237"/>
      <c r="D179" s="237"/>
      <c r="E179" s="237"/>
      <c r="F179" s="237"/>
      <c r="G179" s="237"/>
      <c r="H179" s="237"/>
      <c r="I179" s="237"/>
      <c r="J179" s="237"/>
      <c r="K179" s="237"/>
      <c r="L179" s="237"/>
      <c r="M179" s="237"/>
      <c r="N179" s="237"/>
      <c r="O179" s="237"/>
      <c r="P179" s="237"/>
      <c r="Q179" s="183"/>
      <c r="R179" s="183"/>
      <c r="S179" s="183"/>
    </row>
    <row r="180" spans="2:19" x14ac:dyDescent="0.25">
      <c r="B180" s="237"/>
      <c r="C180" s="237"/>
      <c r="D180" s="237"/>
      <c r="E180" s="237"/>
      <c r="F180" s="237"/>
      <c r="G180" s="237"/>
      <c r="H180" s="237"/>
      <c r="I180" s="237"/>
      <c r="J180" s="237"/>
      <c r="K180" s="237"/>
      <c r="L180" s="237"/>
      <c r="M180" s="237"/>
      <c r="N180" s="237"/>
      <c r="O180" s="237"/>
      <c r="P180" s="237"/>
      <c r="Q180" s="183"/>
      <c r="R180" s="183"/>
      <c r="S180" s="183"/>
    </row>
    <row r="181" spans="2:19" x14ac:dyDescent="0.25">
      <c r="B181" s="237"/>
      <c r="C181" s="237"/>
      <c r="D181" s="237"/>
      <c r="E181" s="237"/>
      <c r="F181" s="237"/>
      <c r="G181" s="237"/>
      <c r="H181" s="237"/>
      <c r="I181" s="237"/>
      <c r="J181" s="237"/>
      <c r="K181" s="237"/>
      <c r="L181" s="237"/>
      <c r="M181" s="237"/>
      <c r="N181" s="237"/>
      <c r="O181" s="237"/>
      <c r="P181" s="237"/>
      <c r="Q181" s="183"/>
      <c r="R181" s="183"/>
      <c r="S181" s="183"/>
    </row>
    <row r="182" spans="2:19" x14ac:dyDescent="0.25">
      <c r="B182" s="237"/>
      <c r="C182" s="237"/>
      <c r="D182" s="237"/>
      <c r="E182" s="237"/>
      <c r="F182" s="237"/>
      <c r="G182" s="237"/>
      <c r="H182" s="237"/>
      <c r="I182" s="237"/>
      <c r="J182" s="237"/>
      <c r="K182" s="237"/>
      <c r="L182" s="237"/>
      <c r="M182" s="237"/>
      <c r="N182" s="237"/>
      <c r="O182" s="237"/>
      <c r="P182" s="237"/>
      <c r="Q182" s="183"/>
      <c r="R182" s="183"/>
      <c r="S182" s="183"/>
    </row>
    <row r="183" spans="2:19" x14ac:dyDescent="0.25">
      <c r="B183" s="237"/>
      <c r="C183" s="237"/>
      <c r="D183" s="237"/>
      <c r="E183" s="237"/>
      <c r="F183" s="237"/>
      <c r="G183" s="237"/>
      <c r="H183" s="237"/>
      <c r="I183" s="237"/>
      <c r="J183" s="237"/>
      <c r="K183" s="237"/>
      <c r="L183" s="237"/>
      <c r="M183" s="237"/>
      <c r="N183" s="237"/>
      <c r="O183" s="237"/>
      <c r="P183" s="237"/>
      <c r="Q183" s="183"/>
      <c r="R183" s="183"/>
      <c r="S183" s="183"/>
    </row>
    <row r="184" spans="2:19" x14ac:dyDescent="0.25">
      <c r="B184" s="237"/>
      <c r="C184" s="237"/>
      <c r="D184" s="237"/>
      <c r="E184" s="237"/>
      <c r="F184" s="237"/>
      <c r="G184" s="237"/>
      <c r="H184" s="237"/>
      <c r="I184" s="237"/>
      <c r="J184" s="237"/>
      <c r="K184" s="237"/>
      <c r="L184" s="237"/>
      <c r="M184" s="237"/>
      <c r="N184" s="237"/>
      <c r="O184" s="237"/>
      <c r="P184" s="237"/>
      <c r="Q184" s="183"/>
      <c r="R184" s="183"/>
      <c r="S184" s="183"/>
    </row>
    <row r="185" spans="2:19" x14ac:dyDescent="0.25">
      <c r="B185" s="237"/>
      <c r="C185" s="237"/>
      <c r="D185" s="237"/>
      <c r="E185" s="237"/>
      <c r="F185" s="237"/>
      <c r="G185" s="237"/>
      <c r="H185" s="237"/>
      <c r="I185" s="237"/>
      <c r="J185" s="237"/>
      <c r="K185" s="237"/>
      <c r="L185" s="237"/>
      <c r="M185" s="237"/>
      <c r="N185" s="237"/>
      <c r="O185" s="237"/>
      <c r="P185" s="237"/>
      <c r="Q185" s="183"/>
      <c r="R185" s="183"/>
      <c r="S185" s="183"/>
    </row>
    <row r="186" spans="2:19" x14ac:dyDescent="0.25">
      <c r="B186" s="237"/>
      <c r="C186" s="237"/>
      <c r="D186" s="237"/>
      <c r="E186" s="237"/>
      <c r="F186" s="237"/>
      <c r="G186" s="237"/>
      <c r="H186" s="237"/>
      <c r="I186" s="237"/>
      <c r="J186" s="237"/>
      <c r="K186" s="237"/>
      <c r="L186" s="237"/>
      <c r="M186" s="237"/>
      <c r="N186" s="237"/>
      <c r="O186" s="237"/>
      <c r="P186" s="237"/>
      <c r="Q186" s="183"/>
      <c r="R186" s="183"/>
      <c r="S186" s="183"/>
    </row>
    <row r="187" spans="2:19" x14ac:dyDescent="0.25">
      <c r="B187" s="237"/>
      <c r="C187" s="237"/>
      <c r="D187" s="237"/>
      <c r="E187" s="237"/>
      <c r="F187" s="237"/>
      <c r="G187" s="237"/>
      <c r="H187" s="237"/>
      <c r="I187" s="237"/>
      <c r="J187" s="237"/>
      <c r="K187" s="237"/>
      <c r="L187" s="237"/>
      <c r="M187" s="237"/>
      <c r="N187" s="237"/>
      <c r="O187" s="237"/>
      <c r="P187" s="237"/>
      <c r="Q187" s="183"/>
      <c r="R187" s="183"/>
      <c r="S187" s="183"/>
    </row>
    <row r="188" spans="2:19" x14ac:dyDescent="0.25">
      <c r="B188" s="237"/>
      <c r="C188" s="237"/>
      <c r="D188" s="237"/>
      <c r="E188" s="237"/>
      <c r="F188" s="237"/>
      <c r="G188" s="237"/>
      <c r="H188" s="237"/>
      <c r="I188" s="237"/>
      <c r="J188" s="237"/>
      <c r="K188" s="237"/>
      <c r="L188" s="237"/>
      <c r="M188" s="237"/>
      <c r="N188" s="237"/>
      <c r="O188" s="237"/>
      <c r="P188" s="237"/>
      <c r="Q188" s="183"/>
      <c r="R188" s="183"/>
      <c r="S188" s="183"/>
    </row>
    <row r="189" spans="2:19" x14ac:dyDescent="0.25">
      <c r="B189" s="237"/>
      <c r="C189" s="237"/>
      <c r="D189" s="237"/>
      <c r="E189" s="237"/>
      <c r="F189" s="237"/>
      <c r="G189" s="237"/>
      <c r="H189" s="237"/>
      <c r="I189" s="237"/>
      <c r="J189" s="237"/>
      <c r="K189" s="237"/>
      <c r="L189" s="237"/>
      <c r="M189" s="237"/>
      <c r="N189" s="237"/>
      <c r="O189" s="237"/>
      <c r="P189" s="237"/>
      <c r="Q189" s="183"/>
      <c r="R189" s="183"/>
      <c r="S189" s="183"/>
    </row>
    <row r="190" spans="2:19" x14ac:dyDescent="0.25">
      <c r="B190" s="237"/>
      <c r="C190" s="237"/>
      <c r="D190" s="237"/>
      <c r="E190" s="237"/>
      <c r="F190" s="237"/>
      <c r="G190" s="237"/>
      <c r="H190" s="237"/>
      <c r="I190" s="237"/>
      <c r="J190" s="237"/>
      <c r="K190" s="237"/>
      <c r="L190" s="237"/>
      <c r="M190" s="237"/>
      <c r="N190" s="237"/>
      <c r="O190" s="237"/>
      <c r="P190" s="237"/>
      <c r="Q190" s="183"/>
      <c r="R190" s="183"/>
      <c r="S190" s="183"/>
    </row>
    <row r="191" spans="2:19" x14ac:dyDescent="0.25">
      <c r="B191" s="237"/>
      <c r="C191" s="237"/>
      <c r="D191" s="237"/>
      <c r="E191" s="237"/>
      <c r="F191" s="237"/>
      <c r="G191" s="237"/>
      <c r="H191" s="237"/>
      <c r="I191" s="237"/>
      <c r="J191" s="237"/>
      <c r="K191" s="237"/>
      <c r="L191" s="237"/>
      <c r="M191" s="237"/>
      <c r="N191" s="237"/>
      <c r="O191" s="237"/>
      <c r="P191" s="237"/>
      <c r="Q191" s="183"/>
      <c r="R191" s="183"/>
      <c r="S191" s="183"/>
    </row>
    <row r="192" spans="2:19" x14ac:dyDescent="0.25">
      <c r="B192" s="237"/>
      <c r="C192" s="237"/>
      <c r="D192" s="237"/>
      <c r="E192" s="237"/>
      <c r="F192" s="237"/>
      <c r="G192" s="237"/>
      <c r="H192" s="237"/>
      <c r="I192" s="237"/>
      <c r="J192" s="237"/>
      <c r="K192" s="237"/>
      <c r="L192" s="237"/>
      <c r="M192" s="237"/>
      <c r="N192" s="237"/>
      <c r="O192" s="237"/>
      <c r="P192" s="237"/>
      <c r="Q192" s="183"/>
      <c r="R192" s="183"/>
      <c r="S192" s="183"/>
    </row>
    <row r="193" spans="2:19" x14ac:dyDescent="0.25">
      <c r="B193" s="237"/>
      <c r="C193" s="237"/>
      <c r="D193" s="237"/>
      <c r="E193" s="237"/>
      <c r="F193" s="237"/>
      <c r="G193" s="237"/>
      <c r="H193" s="237"/>
      <c r="I193" s="237"/>
      <c r="J193" s="237"/>
      <c r="K193" s="237"/>
      <c r="L193" s="237"/>
      <c r="M193" s="237"/>
      <c r="N193" s="237"/>
      <c r="O193" s="237"/>
      <c r="P193" s="237"/>
      <c r="Q193" s="183"/>
      <c r="R193" s="183"/>
      <c r="S193" s="183"/>
    </row>
    <row r="194" spans="2:19" x14ac:dyDescent="0.25">
      <c r="B194" s="237"/>
      <c r="C194" s="237"/>
      <c r="D194" s="237"/>
      <c r="E194" s="237"/>
      <c r="F194" s="237"/>
      <c r="G194" s="237"/>
      <c r="H194" s="237"/>
      <c r="I194" s="237"/>
      <c r="J194" s="237"/>
      <c r="K194" s="237"/>
      <c r="L194" s="237"/>
      <c r="M194" s="237"/>
      <c r="N194" s="237"/>
      <c r="O194" s="237"/>
      <c r="P194" s="237"/>
      <c r="Q194" s="183"/>
      <c r="R194" s="183"/>
      <c r="S194" s="183"/>
    </row>
    <row r="195" spans="2:19" x14ac:dyDescent="0.25">
      <c r="B195" s="237"/>
      <c r="C195" s="237"/>
      <c r="D195" s="237"/>
      <c r="E195" s="237"/>
      <c r="F195" s="237"/>
      <c r="G195" s="237"/>
      <c r="H195" s="237"/>
      <c r="I195" s="237"/>
      <c r="J195" s="237"/>
      <c r="K195" s="237"/>
      <c r="L195" s="237"/>
      <c r="M195" s="237"/>
      <c r="N195" s="237"/>
      <c r="O195" s="237"/>
      <c r="P195" s="237"/>
      <c r="Q195" s="183"/>
      <c r="R195" s="183"/>
      <c r="S195" s="183"/>
    </row>
    <row r="196" spans="2:19" x14ac:dyDescent="0.25">
      <c r="B196" s="237"/>
      <c r="C196" s="237"/>
      <c r="D196" s="237"/>
      <c r="E196" s="237"/>
      <c r="F196" s="237"/>
      <c r="G196" s="237"/>
      <c r="H196" s="237"/>
      <c r="I196" s="237"/>
      <c r="J196" s="237"/>
      <c r="K196" s="237"/>
      <c r="L196" s="237"/>
      <c r="M196" s="237"/>
      <c r="N196" s="237"/>
      <c r="O196" s="237"/>
      <c r="P196" s="237"/>
      <c r="Q196" s="183"/>
      <c r="R196" s="183"/>
      <c r="S196" s="183"/>
    </row>
    <row r="197" spans="2:19" x14ac:dyDescent="0.25">
      <c r="B197" s="237"/>
      <c r="C197" s="237"/>
      <c r="D197" s="237"/>
      <c r="E197" s="237"/>
      <c r="F197" s="237"/>
      <c r="G197" s="237"/>
      <c r="H197" s="237"/>
      <c r="I197" s="237"/>
      <c r="J197" s="237"/>
      <c r="K197" s="237"/>
      <c r="L197" s="237"/>
      <c r="M197" s="237"/>
      <c r="N197" s="237"/>
      <c r="O197" s="237"/>
      <c r="P197" s="237"/>
      <c r="Q197" s="183"/>
      <c r="R197" s="183"/>
      <c r="S197" s="183"/>
    </row>
    <row r="198" spans="2:19" x14ac:dyDescent="0.25">
      <c r="B198" s="237"/>
      <c r="C198" s="237"/>
      <c r="D198" s="237"/>
      <c r="E198" s="237"/>
      <c r="F198" s="237"/>
      <c r="G198" s="237"/>
      <c r="H198" s="237"/>
      <c r="I198" s="237"/>
      <c r="J198" s="237"/>
      <c r="K198" s="237"/>
      <c r="L198" s="237"/>
      <c r="M198" s="237"/>
      <c r="N198" s="237"/>
      <c r="O198" s="237"/>
      <c r="P198" s="237"/>
      <c r="Q198" s="183"/>
      <c r="R198" s="183"/>
      <c r="S198" s="183"/>
    </row>
    <row r="199" spans="2:19" x14ac:dyDescent="0.25">
      <c r="B199" s="237"/>
      <c r="C199" s="237"/>
      <c r="D199" s="237"/>
      <c r="E199" s="237"/>
      <c r="F199" s="237"/>
      <c r="G199" s="237"/>
      <c r="H199" s="237"/>
      <c r="I199" s="237"/>
      <c r="J199" s="237"/>
      <c r="K199" s="237"/>
      <c r="L199" s="237"/>
      <c r="M199" s="237"/>
      <c r="N199" s="237"/>
      <c r="O199" s="237"/>
      <c r="P199" s="237"/>
    </row>
    <row r="200" spans="2:19" x14ac:dyDescent="0.25">
      <c r="B200" s="237"/>
      <c r="C200" s="237"/>
      <c r="D200" s="237"/>
      <c r="E200" s="237"/>
      <c r="F200" s="237"/>
      <c r="G200" s="237"/>
      <c r="H200" s="237"/>
      <c r="I200" s="237"/>
      <c r="J200" s="237"/>
      <c r="K200" s="237"/>
      <c r="L200" s="237"/>
      <c r="M200" s="237"/>
      <c r="N200" s="237"/>
      <c r="O200" s="237"/>
      <c r="P200" s="237"/>
    </row>
    <row r="201" spans="2:19" x14ac:dyDescent="0.25">
      <c r="B201" s="237"/>
      <c r="C201" s="237"/>
      <c r="D201" s="237"/>
      <c r="E201" s="237"/>
      <c r="F201" s="237"/>
      <c r="G201" s="237"/>
      <c r="H201" s="237"/>
      <c r="I201" s="237"/>
      <c r="J201" s="237"/>
      <c r="K201" s="237"/>
      <c r="L201" s="237"/>
      <c r="M201" s="237"/>
      <c r="N201" s="237"/>
      <c r="O201" s="237"/>
      <c r="P201" s="237"/>
    </row>
    <row r="202" spans="2:19" x14ac:dyDescent="0.25">
      <c r="B202" s="237"/>
      <c r="C202" s="237"/>
      <c r="D202" s="237"/>
      <c r="E202" s="237"/>
      <c r="F202" s="237"/>
      <c r="G202" s="237"/>
      <c r="H202" s="237"/>
      <c r="I202" s="237"/>
      <c r="J202" s="237"/>
      <c r="K202" s="237"/>
      <c r="L202" s="237"/>
      <c r="M202" s="237"/>
      <c r="N202" s="237"/>
      <c r="O202" s="237"/>
      <c r="P202" s="237"/>
    </row>
    <row r="203" spans="2:19" x14ac:dyDescent="0.25">
      <c r="B203" s="237"/>
      <c r="C203" s="237"/>
      <c r="D203" s="237"/>
      <c r="E203" s="237"/>
      <c r="F203" s="237"/>
      <c r="G203" s="237"/>
      <c r="H203" s="237"/>
      <c r="I203" s="237"/>
      <c r="J203" s="237"/>
      <c r="K203" s="237"/>
      <c r="L203" s="237"/>
      <c r="M203" s="237"/>
      <c r="N203" s="237"/>
      <c r="O203" s="237"/>
      <c r="P203" s="237"/>
    </row>
    <row r="204" spans="2:19" x14ac:dyDescent="0.25">
      <c r="B204" s="237"/>
      <c r="C204" s="237"/>
      <c r="D204" s="237"/>
      <c r="E204" s="237"/>
      <c r="F204" s="237"/>
      <c r="G204" s="237"/>
      <c r="H204" s="237"/>
      <c r="I204" s="237"/>
      <c r="J204" s="237"/>
      <c r="K204" s="237"/>
      <c r="L204" s="237"/>
      <c r="M204" s="237"/>
      <c r="N204" s="237"/>
      <c r="O204" s="237"/>
      <c r="P204" s="237"/>
    </row>
    <row r="205" spans="2:19" x14ac:dyDescent="0.25">
      <c r="B205" s="237"/>
      <c r="C205" s="237"/>
      <c r="D205" s="237"/>
      <c r="E205" s="237"/>
      <c r="F205" s="237"/>
      <c r="G205" s="237"/>
      <c r="H205" s="237"/>
      <c r="I205" s="237"/>
      <c r="J205" s="237"/>
      <c r="K205" s="237"/>
      <c r="L205" s="237"/>
      <c r="M205" s="237"/>
      <c r="N205" s="237"/>
      <c r="O205" s="237"/>
      <c r="P205" s="237"/>
    </row>
  </sheetData>
  <sheetProtection password="FA8D" sheet="1" objects="1" scenarios="1" selectLockedCells="1"/>
  <mergeCells count="139">
    <mergeCell ref="B7:G7"/>
    <mergeCell ref="C69:G69"/>
    <mergeCell ref="O39:P39"/>
    <mergeCell ref="C91:G91"/>
    <mergeCell ref="C92:G92"/>
    <mergeCell ref="C93:G93"/>
    <mergeCell ref="C94:G94"/>
    <mergeCell ref="C95:G95"/>
    <mergeCell ref="O92:P92"/>
    <mergeCell ref="O93:P93"/>
    <mergeCell ref="O94:P94"/>
    <mergeCell ref="C87:G87"/>
    <mergeCell ref="C89:G89"/>
    <mergeCell ref="O86:P86"/>
    <mergeCell ref="O87:P87"/>
    <mergeCell ref="C77:G77"/>
    <mergeCell ref="N77:O77"/>
    <mergeCell ref="B83:P83"/>
    <mergeCell ref="O91:P91"/>
    <mergeCell ref="C90:G90"/>
    <mergeCell ref="C86:G86"/>
    <mergeCell ref="B13:P13"/>
    <mergeCell ref="B15:C15"/>
    <mergeCell ref="B16:C16"/>
    <mergeCell ref="C73:G73"/>
    <mergeCell ref="N73:O73"/>
    <mergeCell ref="C74:G74"/>
    <mergeCell ref="N74:O74"/>
    <mergeCell ref="C75:G75"/>
    <mergeCell ref="N75:O75"/>
    <mergeCell ref="C76:G76"/>
    <mergeCell ref="N76:O76"/>
    <mergeCell ref="B35:D35"/>
    <mergeCell ref="C65:G65"/>
    <mergeCell ref="N65:O65"/>
    <mergeCell ref="C66:G66"/>
    <mergeCell ref="N66:O66"/>
    <mergeCell ref="B62:P62"/>
    <mergeCell ref="C46:G46"/>
    <mergeCell ref="N69:O69"/>
    <mergeCell ref="C70:G70"/>
    <mergeCell ref="N70:O70"/>
    <mergeCell ref="C71:G71"/>
    <mergeCell ref="C72:G72"/>
    <mergeCell ref="N72:O72"/>
    <mergeCell ref="C68:G68"/>
    <mergeCell ref="N68:O68"/>
    <mergeCell ref="C47:G47"/>
    <mergeCell ref="B106:G106"/>
    <mergeCell ref="O95:P95"/>
    <mergeCell ref="O96:P96"/>
    <mergeCell ref="B107:G107"/>
    <mergeCell ref="B108:G108"/>
    <mergeCell ref="B110:G110"/>
    <mergeCell ref="O97:P97"/>
    <mergeCell ref="O98:P98"/>
    <mergeCell ref="O100:P100"/>
    <mergeCell ref="B103:P103"/>
    <mergeCell ref="C97:G97"/>
    <mergeCell ref="C98:G98"/>
    <mergeCell ref="B101:H101"/>
    <mergeCell ref="B109:G109"/>
    <mergeCell ref="C96:G96"/>
    <mergeCell ref="L139:O139"/>
    <mergeCell ref="L130:O130"/>
    <mergeCell ref="B120:H120"/>
    <mergeCell ref="B126:P126"/>
    <mergeCell ref="B113:P113"/>
    <mergeCell ref="C130:D130"/>
    <mergeCell ref="C134:E134"/>
    <mergeCell ref="C135:G135"/>
    <mergeCell ref="J120:O120"/>
    <mergeCell ref="B122:P124"/>
    <mergeCell ref="B114:M114"/>
    <mergeCell ref="F134:G134"/>
    <mergeCell ref="L135:O135"/>
    <mergeCell ref="L134:O134"/>
    <mergeCell ref="B3:P3"/>
    <mergeCell ref="O89:P89"/>
    <mergeCell ref="O90:P90"/>
    <mergeCell ref="B57:J58"/>
    <mergeCell ref="K57:K58"/>
    <mergeCell ref="B27:D27"/>
    <mergeCell ref="B56:D56"/>
    <mergeCell ref="B31:J31"/>
    <mergeCell ref="B28:J28"/>
    <mergeCell ref="B30:J30"/>
    <mergeCell ref="B32:J32"/>
    <mergeCell ref="B63:P63"/>
    <mergeCell ref="B82:P82"/>
    <mergeCell ref="B4:P4"/>
    <mergeCell ref="B6:P6"/>
    <mergeCell ref="I24:J24"/>
    <mergeCell ref="I25:J25"/>
    <mergeCell ref="B22:P22"/>
    <mergeCell ref="B12:P12"/>
    <mergeCell ref="H7:J7"/>
    <mergeCell ref="O53:P53"/>
    <mergeCell ref="B37:P37"/>
    <mergeCell ref="B18:C18"/>
    <mergeCell ref="B5:H5"/>
    <mergeCell ref="N71:O71"/>
    <mergeCell ref="H8:J8"/>
    <mergeCell ref="H9:J9"/>
    <mergeCell ref="H10:J10"/>
    <mergeCell ref="C50:G50"/>
    <mergeCell ref="C40:G40"/>
    <mergeCell ref="O40:P40"/>
    <mergeCell ref="C42:G42"/>
    <mergeCell ref="O42:P42"/>
    <mergeCell ref="C43:G43"/>
    <mergeCell ref="B36:P36"/>
    <mergeCell ref="O43:P43"/>
    <mergeCell ref="C44:G44"/>
    <mergeCell ref="B17:C17"/>
    <mergeCell ref="N79:O79"/>
    <mergeCell ref="C39:G39"/>
    <mergeCell ref="B9:G9"/>
    <mergeCell ref="B10:G10"/>
    <mergeCell ref="B8:G8"/>
    <mergeCell ref="O47:P47"/>
    <mergeCell ref="C48:G48"/>
    <mergeCell ref="O48:P48"/>
    <mergeCell ref="C49:G49"/>
    <mergeCell ref="O49:P49"/>
    <mergeCell ref="O46:P46"/>
    <mergeCell ref="F25:H25"/>
    <mergeCell ref="O44:P44"/>
    <mergeCell ref="C45:G45"/>
    <mergeCell ref="O45:P45"/>
    <mergeCell ref="C51:G51"/>
    <mergeCell ref="O51:P51"/>
    <mergeCell ref="O50:P50"/>
    <mergeCell ref="B29:J29"/>
    <mergeCell ref="B19:C19"/>
    <mergeCell ref="B24:D24"/>
    <mergeCell ref="B25:D25"/>
    <mergeCell ref="F24:H24"/>
    <mergeCell ref="L57:P58"/>
  </mergeCells>
  <conditionalFormatting sqref="L29">
    <cfRule type="cellIs" dxfId="5" priority="5" operator="equal">
      <formula>"Prijavitelj nije prihvatljiv za financiranje"</formula>
    </cfRule>
  </conditionalFormatting>
  <conditionalFormatting sqref="L28">
    <cfRule type="cellIs" dxfId="4" priority="4" operator="equal">
      <formula>"Prijavitelj nije MSP"</formula>
    </cfRule>
  </conditionalFormatting>
  <conditionalFormatting sqref="E25">
    <cfRule type="containsErrors" dxfId="3" priority="3">
      <formula>ISERROR(E25)</formula>
    </cfRule>
  </conditionalFormatting>
  <conditionalFormatting sqref="B122:P124">
    <cfRule type="containsErrors" dxfId="2" priority="2">
      <formula>ISERROR(B122)</formula>
    </cfRule>
  </conditionalFormatting>
  <conditionalFormatting sqref="I120">
    <cfRule type="containsErrors" dxfId="1" priority="1">
      <formula>ISERROR(I120)</formula>
    </cfRule>
  </conditionalFormatting>
  <dataValidations count="8">
    <dataValidation type="decimal" allowBlank="1" showErrorMessage="1" error="Molimo pogledati pojašnjenje iznad tablice._x000a_Postotni udio u kapitalu ili glasačkim pravima za partnerske subjekte može biti u rasponu od minimalno 25% do maksimalno 50%" prompt="_x000a_" sqref="L89:L98">
      <formula1>25</formula1>
      <formula2>50</formula2>
    </dataValidation>
    <dataValidation type="list" allowBlank="1" showInputMessage="1" showErrorMessage="1" error="Potrebno je odabrati jedan od ponuđenih odgovora." sqref="I89:I98 I42:I51">
      <formula1>DANE</formula1>
    </dataValidation>
    <dataValidation type="decimal" allowBlank="1" showErrorMessage="1" error="Molimo pogledati pojašnjenje iznad tablice._x000a_Postotni udio u kapitalu ili glasačkim pravima za povezane subjekte može biti u rasponu od minimalno 50,01% do maksimalno 100%" prompt="_x000a_" sqref="L42:L51 K68:K77">
      <formula1>50.01</formula1>
      <formula2>100</formula2>
    </dataValidation>
    <dataValidation type="date" operator="greaterThan" allowBlank="1" showInputMessage="1" showErrorMessage="1" sqref="B27:D27">
      <formula1>366</formula1>
    </dataValidation>
    <dataValidation type="date" operator="greaterThan" allowBlank="1" showInputMessage="1" showErrorMessage="1" error="Neispravno unesen datum. Datum je potrebno unijeti u formatu DD.MM.YYYY (DAN.MJESEC.GODINA)._x000a_Datum unesite bez točke iza godine, npr. 01.01.2000 umjesto 01.01.2000." sqref="B25:D25">
      <formula1>1</formula1>
    </dataValidation>
    <dataValidation type="list" allowBlank="1" showInputMessage="1" showErrorMessage="1" sqref="K57:K58">
      <formula1>DANE3</formula1>
    </dataValidation>
    <dataValidation type="list" allowBlank="1" showInputMessage="1" showErrorMessage="1" sqref="K32">
      <formula1>DANE3</formula1>
    </dataValidation>
    <dataValidation type="list" allowBlank="1" showInputMessage="1" showErrorMessage="1" sqref="K28 K29 K30 K31">
      <formula1>DANE3</formula1>
    </dataValidation>
  </dataValidations>
  <pageMargins left="0.70866141732283472" right="0.70866141732283472" top="0.74803149606299213" bottom="0.74803149606299213" header="0.31496062992125984" footer="0.31496062992125984"/>
  <pageSetup paperSize="9" scale="41" fitToHeight="0" orientation="landscape" r:id="rId1"/>
  <headerFooter>
    <oddFooter>&amp;L&amp;10ESIF Krediti za rast i razvoj, &amp;A
Verzija: &amp;F&amp;CStranica &amp;P od &amp;N&amp;R&amp;D. &amp;T</oddFooter>
  </headerFooter>
  <rowBreaks count="3" manualBreakCount="3">
    <brk id="37" min="1" max="15" man="1"/>
    <brk id="79" min="1" max="15" man="1"/>
    <brk id="114" min="1" max="15" man="1"/>
  </rowBreaks>
  <ignoredErrors>
    <ignoredError sqref="E25 B122"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T91"/>
  <sheetViews>
    <sheetView zoomScale="90" zoomScaleNormal="90" zoomScaleSheetLayoutView="90" workbookViewId="0">
      <selection activeCell="G6" sqref="G6:K6"/>
    </sheetView>
  </sheetViews>
  <sheetFormatPr defaultRowHeight="15" x14ac:dyDescent="0.25"/>
  <cols>
    <col min="1" max="1" width="3.42578125" style="90" customWidth="1"/>
    <col min="2" max="2" width="1.7109375" style="90" customWidth="1"/>
    <col min="3" max="3" width="3.28515625" style="90" customWidth="1"/>
    <col min="4" max="5" width="9.140625" style="90"/>
    <col min="6" max="6" width="13.140625" style="90" customWidth="1"/>
    <col min="7" max="7" width="34.42578125" style="90" customWidth="1"/>
    <col min="8" max="8" width="42.5703125" style="90" customWidth="1"/>
    <col min="9" max="9" width="27" style="90" customWidth="1"/>
    <col min="10" max="10" width="19.140625" style="90" customWidth="1"/>
    <col min="11" max="11" width="15.5703125" style="90" customWidth="1"/>
    <col min="12" max="12" width="18.85546875" style="90" customWidth="1"/>
    <col min="13" max="13" width="22" style="90" customWidth="1"/>
    <col min="14" max="15" width="21" style="90" customWidth="1"/>
    <col min="16" max="16" width="19.140625" style="90" customWidth="1"/>
    <col min="17" max="17" width="3.42578125" style="90" customWidth="1"/>
    <col min="18" max="16384" width="9.140625" style="90"/>
  </cols>
  <sheetData>
    <row r="1" spans="1:20" x14ac:dyDescent="0.25">
      <c r="A1" s="136"/>
      <c r="B1" s="136"/>
      <c r="C1" s="136"/>
      <c r="D1" s="136"/>
      <c r="E1" s="136"/>
      <c r="F1" s="136"/>
      <c r="G1" s="136"/>
      <c r="H1" s="136"/>
      <c r="I1" s="136"/>
      <c r="J1" s="136"/>
      <c r="K1" s="136"/>
      <c r="L1" s="136"/>
      <c r="M1" s="136"/>
      <c r="N1" s="136"/>
      <c r="O1" s="136"/>
      <c r="P1" s="136"/>
      <c r="Q1" s="136"/>
    </row>
    <row r="2" spans="1:20" ht="47.25" customHeight="1" x14ac:dyDescent="0.25">
      <c r="A2" s="136"/>
      <c r="B2" s="635" t="s">
        <v>2101</v>
      </c>
      <c r="C2" s="635"/>
      <c r="D2" s="635"/>
      <c r="E2" s="635"/>
      <c r="F2" s="635"/>
      <c r="G2" s="635"/>
      <c r="H2" s="635"/>
      <c r="I2" s="635"/>
      <c r="J2" s="635"/>
      <c r="K2" s="635"/>
      <c r="L2" s="635"/>
      <c r="M2" s="635"/>
      <c r="N2" s="136"/>
      <c r="O2" s="136"/>
      <c r="P2" s="136"/>
      <c r="Q2" s="136"/>
    </row>
    <row r="3" spans="1:20" ht="31.5" customHeight="1" x14ac:dyDescent="0.25">
      <c r="A3" s="136"/>
      <c r="B3" s="136"/>
      <c r="C3" s="640" t="s">
        <v>3237</v>
      </c>
      <c r="D3" s="640"/>
      <c r="E3" s="640"/>
      <c r="F3" s="640"/>
      <c r="G3" s="640"/>
      <c r="H3" s="640"/>
      <c r="I3" s="640"/>
      <c r="J3" s="640"/>
      <c r="K3" s="640"/>
      <c r="L3" s="640"/>
      <c r="M3" s="640"/>
      <c r="N3" s="136"/>
      <c r="O3" s="136"/>
      <c r="P3" s="136"/>
      <c r="Q3" s="91"/>
      <c r="R3" s="136"/>
      <c r="S3" s="136"/>
      <c r="T3" s="146"/>
    </row>
    <row r="4" spans="1:20" ht="21" x14ac:dyDescent="0.25">
      <c r="A4" s="136"/>
      <c r="B4" s="136"/>
      <c r="C4" s="136"/>
      <c r="D4" s="259"/>
      <c r="E4" s="260"/>
      <c r="F4" s="260"/>
      <c r="G4" s="260"/>
      <c r="H4" s="260"/>
      <c r="I4" s="260"/>
      <c r="J4" s="260"/>
      <c r="K4" s="260"/>
      <c r="L4" s="260"/>
      <c r="M4" s="260"/>
      <c r="N4" s="136"/>
      <c r="O4" s="136"/>
      <c r="P4" s="136"/>
      <c r="Q4" s="136"/>
    </row>
    <row r="5" spans="1:20" ht="15.75" thickBot="1" x14ac:dyDescent="0.3">
      <c r="A5" s="136"/>
      <c r="B5" s="136"/>
      <c r="C5" s="261" t="s">
        <v>2038</v>
      </c>
      <c r="D5" s="262"/>
      <c r="E5" s="262"/>
      <c r="F5" s="262"/>
      <c r="G5" s="262"/>
      <c r="H5" s="262"/>
      <c r="I5" s="262"/>
      <c r="J5" s="262"/>
      <c r="K5" s="262"/>
      <c r="L5" s="146"/>
      <c r="M5" s="136"/>
      <c r="N5" s="136"/>
      <c r="O5" s="136"/>
      <c r="P5" s="136"/>
      <c r="Q5" s="136"/>
    </row>
    <row r="6" spans="1:20" ht="15" customHeight="1" x14ac:dyDescent="0.25">
      <c r="A6" s="136"/>
      <c r="B6" s="136"/>
      <c r="C6" s="419" t="s">
        <v>2025</v>
      </c>
      <c r="D6" s="420"/>
      <c r="E6" s="420"/>
      <c r="F6" s="420"/>
      <c r="G6" s="638"/>
      <c r="H6" s="638"/>
      <c r="I6" s="638"/>
      <c r="J6" s="638"/>
      <c r="K6" s="639"/>
      <c r="L6" s="136"/>
      <c r="M6" s="136"/>
      <c r="N6" s="136"/>
      <c r="O6" s="136"/>
      <c r="P6" s="136"/>
      <c r="Q6" s="136"/>
    </row>
    <row r="7" spans="1:20" x14ac:dyDescent="0.25">
      <c r="A7" s="136"/>
      <c r="B7" s="136"/>
      <c r="C7" s="415" t="s">
        <v>2026</v>
      </c>
      <c r="D7" s="416"/>
      <c r="E7" s="416"/>
      <c r="F7" s="416"/>
      <c r="G7" s="636"/>
      <c r="H7" s="636"/>
      <c r="I7" s="636"/>
      <c r="J7" s="636"/>
      <c r="K7" s="637"/>
      <c r="L7" s="136"/>
      <c r="M7" s="136"/>
      <c r="N7" s="136"/>
      <c r="O7" s="136"/>
      <c r="P7" s="136"/>
      <c r="Q7" s="136"/>
    </row>
    <row r="8" spans="1:20" x14ac:dyDescent="0.25">
      <c r="A8" s="136"/>
      <c r="B8" s="136"/>
      <c r="C8" s="415" t="s">
        <v>2027</v>
      </c>
      <c r="D8" s="416"/>
      <c r="E8" s="416"/>
      <c r="F8" s="416"/>
      <c r="G8" s="636"/>
      <c r="H8" s="636"/>
      <c r="I8" s="636"/>
      <c r="J8" s="636"/>
      <c r="K8" s="637"/>
      <c r="L8" s="136"/>
      <c r="M8" s="136"/>
      <c r="N8" s="136"/>
      <c r="O8" s="136"/>
      <c r="P8" s="136"/>
      <c r="Q8" s="136"/>
    </row>
    <row r="9" spans="1:20" ht="15.75" thickBot="1" x14ac:dyDescent="0.3">
      <c r="A9" s="136"/>
      <c r="B9" s="136"/>
      <c r="C9" s="417" t="s">
        <v>2028</v>
      </c>
      <c r="D9" s="418"/>
      <c r="E9" s="418"/>
      <c r="F9" s="418"/>
      <c r="G9" s="646"/>
      <c r="H9" s="646"/>
      <c r="I9" s="646"/>
      <c r="J9" s="646"/>
      <c r="K9" s="647"/>
      <c r="L9" s="136"/>
      <c r="M9" s="136"/>
      <c r="N9" s="136"/>
      <c r="O9" s="136"/>
      <c r="P9" s="136"/>
      <c r="Q9" s="136"/>
    </row>
    <row r="10" spans="1:20" x14ac:dyDescent="0.25">
      <c r="A10" s="136"/>
      <c r="B10" s="136"/>
      <c r="C10" s="262"/>
      <c r="D10" s="262"/>
      <c r="E10" s="262"/>
      <c r="F10" s="262"/>
      <c r="G10" s="262"/>
      <c r="H10" s="262"/>
      <c r="I10" s="262"/>
      <c r="J10" s="262"/>
      <c r="K10" s="262"/>
      <c r="L10" s="262"/>
      <c r="M10" s="136"/>
      <c r="N10" s="136"/>
      <c r="O10" s="136"/>
      <c r="P10" s="136"/>
      <c r="Q10" s="136"/>
    </row>
    <row r="11" spans="1:20" x14ac:dyDescent="0.25">
      <c r="A11" s="136"/>
      <c r="B11" s="136"/>
      <c r="C11" s="262"/>
      <c r="D11" s="262"/>
      <c r="E11" s="262"/>
      <c r="F11" s="262"/>
      <c r="G11" s="262"/>
      <c r="H11" s="262"/>
      <c r="I11" s="262"/>
      <c r="J11" s="262"/>
      <c r="K11" s="262"/>
      <c r="L11" s="262"/>
      <c r="M11" s="136"/>
      <c r="N11" s="136"/>
      <c r="O11" s="136"/>
      <c r="P11" s="136"/>
      <c r="Q11" s="136"/>
    </row>
    <row r="12" spans="1:20" ht="15.75" thickBot="1" x14ac:dyDescent="0.3">
      <c r="A12" s="136"/>
      <c r="B12" s="136"/>
      <c r="C12" s="485" t="s">
        <v>2242</v>
      </c>
      <c r="D12" s="485"/>
      <c r="E12" s="485"/>
      <c r="F12" s="485"/>
      <c r="G12" s="262"/>
      <c r="H12" s="262"/>
      <c r="I12" s="262"/>
      <c r="J12" s="262"/>
      <c r="K12" s="262"/>
      <c r="L12" s="262"/>
      <c r="M12" s="136"/>
      <c r="N12" s="136"/>
      <c r="O12" s="136"/>
      <c r="P12" s="136"/>
      <c r="Q12" s="136"/>
    </row>
    <row r="13" spans="1:20" ht="15" customHeight="1" x14ac:dyDescent="0.25">
      <c r="A13" s="136"/>
      <c r="B13" s="136"/>
      <c r="C13" s="419" t="s">
        <v>2025</v>
      </c>
      <c r="D13" s="420"/>
      <c r="E13" s="420"/>
      <c r="F13" s="420"/>
      <c r="G13" s="638"/>
      <c r="H13" s="638"/>
      <c r="I13" s="638"/>
      <c r="J13" s="638"/>
      <c r="K13" s="639"/>
      <c r="L13" s="136"/>
      <c r="M13" s="136"/>
      <c r="N13" s="136"/>
      <c r="O13" s="136"/>
      <c r="P13" s="136"/>
      <c r="Q13" s="136"/>
    </row>
    <row r="14" spans="1:20" x14ac:dyDescent="0.25">
      <c r="A14" s="136"/>
      <c r="B14" s="136"/>
      <c r="C14" s="415" t="s">
        <v>2026</v>
      </c>
      <c r="D14" s="416"/>
      <c r="E14" s="416"/>
      <c r="F14" s="416"/>
      <c r="G14" s="636"/>
      <c r="H14" s="636"/>
      <c r="I14" s="636"/>
      <c r="J14" s="636"/>
      <c r="K14" s="637"/>
      <c r="L14" s="136"/>
      <c r="M14" s="136"/>
      <c r="N14" s="136"/>
      <c r="O14" s="136"/>
      <c r="P14" s="136"/>
      <c r="Q14" s="136"/>
    </row>
    <row r="15" spans="1:20" x14ac:dyDescent="0.25">
      <c r="A15" s="136"/>
      <c r="B15" s="136"/>
      <c r="C15" s="415" t="s">
        <v>2027</v>
      </c>
      <c r="D15" s="416"/>
      <c r="E15" s="416"/>
      <c r="F15" s="416"/>
      <c r="G15" s="636"/>
      <c r="H15" s="636"/>
      <c r="I15" s="636"/>
      <c r="J15" s="636"/>
      <c r="K15" s="637"/>
      <c r="L15" s="136"/>
      <c r="M15" s="136"/>
      <c r="N15" s="136"/>
      <c r="O15" s="136"/>
      <c r="P15" s="136"/>
      <c r="Q15" s="136"/>
    </row>
    <row r="16" spans="1:20" x14ac:dyDescent="0.25">
      <c r="A16" s="136"/>
      <c r="B16" s="136"/>
      <c r="C16" s="415" t="s">
        <v>2028</v>
      </c>
      <c r="D16" s="416"/>
      <c r="E16" s="416"/>
      <c r="F16" s="416"/>
      <c r="G16" s="636"/>
      <c r="H16" s="636"/>
      <c r="I16" s="636"/>
      <c r="J16" s="636"/>
      <c r="K16" s="637"/>
      <c r="L16" s="136"/>
      <c r="M16" s="136"/>
      <c r="N16" s="136"/>
      <c r="O16" s="136"/>
      <c r="P16" s="136"/>
      <c r="Q16" s="136"/>
    </row>
    <row r="17" spans="1:17" ht="15.75" thickBot="1" x14ac:dyDescent="0.3">
      <c r="A17" s="136"/>
      <c r="B17" s="136"/>
      <c r="C17" s="417" t="s">
        <v>1976</v>
      </c>
      <c r="D17" s="418"/>
      <c r="E17" s="418"/>
      <c r="F17" s="418"/>
      <c r="G17" s="646"/>
      <c r="H17" s="646"/>
      <c r="I17" s="646"/>
      <c r="J17" s="646"/>
      <c r="K17" s="647"/>
      <c r="L17" s="136"/>
      <c r="M17" s="136"/>
      <c r="N17" s="136"/>
      <c r="O17" s="136"/>
      <c r="P17" s="136"/>
      <c r="Q17" s="136"/>
    </row>
    <row r="18" spans="1:17" x14ac:dyDescent="0.25">
      <c r="A18" s="136"/>
      <c r="B18" s="136"/>
      <c r="C18" s="262"/>
      <c r="D18" s="262"/>
      <c r="E18" s="262"/>
      <c r="F18" s="262"/>
      <c r="G18" s="263"/>
      <c r="H18" s="262"/>
      <c r="I18" s="262"/>
      <c r="J18" s="262"/>
      <c r="K18" s="262"/>
      <c r="L18" s="262"/>
      <c r="M18" s="136"/>
      <c r="N18" s="136"/>
      <c r="O18" s="136"/>
      <c r="P18" s="136"/>
      <c r="Q18" s="136"/>
    </row>
    <row r="19" spans="1:17" x14ac:dyDescent="0.25">
      <c r="A19" s="136"/>
      <c r="B19" s="136"/>
      <c r="C19" s="264">
        <f>+G6</f>
        <v>0</v>
      </c>
      <c r="D19" s="262"/>
      <c r="E19" s="262"/>
      <c r="F19" s="265"/>
      <c r="G19" s="265"/>
      <c r="H19" s="265"/>
      <c r="I19" s="265"/>
      <c r="J19" s="265"/>
      <c r="K19" s="265"/>
      <c r="L19" s="265"/>
      <c r="M19" s="136"/>
      <c r="N19" s="136"/>
      <c r="O19" s="136"/>
      <c r="P19" s="136"/>
      <c r="Q19" s="136"/>
    </row>
    <row r="20" spans="1:17" x14ac:dyDescent="0.25">
      <c r="A20" s="136"/>
      <c r="B20" s="136"/>
      <c r="C20" s="546" t="s">
        <v>1954</v>
      </c>
      <c r="D20" s="546"/>
      <c r="E20" s="546"/>
      <c r="F20" s="546"/>
      <c r="G20" s="546"/>
      <c r="H20" s="546"/>
      <c r="I20" s="546"/>
      <c r="J20" s="546"/>
      <c r="K20" s="546"/>
      <c r="L20" s="546"/>
      <c r="M20" s="136"/>
      <c r="N20" s="136"/>
      <c r="O20" s="136"/>
      <c r="P20" s="136"/>
      <c r="Q20" s="136"/>
    </row>
    <row r="21" spans="1:17" x14ac:dyDescent="0.25">
      <c r="A21" s="136"/>
      <c r="B21" s="136"/>
      <c r="C21" s="645"/>
      <c r="D21" s="645"/>
      <c r="E21" s="266" t="s">
        <v>2032</v>
      </c>
      <c r="F21" s="143"/>
      <c r="G21" s="145"/>
      <c r="H21" s="136"/>
      <c r="I21" s="136"/>
      <c r="J21" s="136"/>
      <c r="K21" s="136"/>
      <c r="L21" s="136"/>
      <c r="M21" s="136"/>
      <c r="N21" s="136"/>
      <c r="O21" s="136"/>
      <c r="P21" s="136"/>
      <c r="Q21" s="136"/>
    </row>
    <row r="22" spans="1:17" x14ac:dyDescent="0.25">
      <c r="A22" s="136"/>
      <c r="B22" s="136"/>
      <c r="C22" s="144"/>
      <c r="D22" s="144"/>
      <c r="E22" s="144"/>
      <c r="F22" s="144"/>
      <c r="G22" s="144"/>
      <c r="H22" s="144"/>
      <c r="I22" s="144"/>
      <c r="J22" s="144"/>
      <c r="K22" s="144"/>
      <c r="L22" s="144"/>
      <c r="M22" s="136"/>
      <c r="N22" s="136"/>
      <c r="O22" s="136"/>
      <c r="P22" s="136"/>
      <c r="Q22" s="136"/>
    </row>
    <row r="23" spans="1:17" x14ac:dyDescent="0.25">
      <c r="A23" s="136"/>
      <c r="B23" s="136"/>
      <c r="C23" s="648" t="s">
        <v>3238</v>
      </c>
      <c r="D23" s="648"/>
      <c r="E23" s="648"/>
      <c r="F23" s="648"/>
      <c r="G23" s="648"/>
      <c r="H23" s="648"/>
      <c r="I23" s="648"/>
      <c r="J23" s="648"/>
      <c r="K23" s="648"/>
      <c r="L23" s="648"/>
      <c r="M23" s="136"/>
      <c r="N23" s="136"/>
      <c r="O23" s="136"/>
      <c r="P23" s="136"/>
      <c r="Q23" s="91"/>
    </row>
    <row r="24" spans="1:17" x14ac:dyDescent="0.25">
      <c r="A24" s="136"/>
      <c r="B24" s="136"/>
      <c r="C24" s="145"/>
      <c r="D24" s="145"/>
      <c r="E24" s="145"/>
      <c r="F24" s="145"/>
      <c r="G24" s="146"/>
      <c r="H24" s="145"/>
      <c r="I24" s="145"/>
      <c r="J24" s="145"/>
      <c r="K24" s="145"/>
      <c r="L24" s="145"/>
      <c r="M24" s="136"/>
      <c r="N24" s="136"/>
      <c r="O24" s="136"/>
      <c r="P24" s="136"/>
      <c r="Q24" s="136"/>
    </row>
    <row r="25" spans="1:17" x14ac:dyDescent="0.25">
      <c r="A25" s="136"/>
      <c r="B25" s="136"/>
      <c r="C25" s="498" t="str">
        <f ca="1">+"Tablica 1. Potpore koje su dodijeljene/zatražene Poslovnom subjektu u "&amp;YEAR(F81)&amp;". godini"</f>
        <v>Tablica 1. Potpore koje su dodijeljene/zatražene Poslovnom subjektu u 2018. godini</v>
      </c>
      <c r="D25" s="498"/>
      <c r="E25" s="498"/>
      <c r="F25" s="498"/>
      <c r="G25" s="498"/>
      <c r="H25" s="498"/>
      <c r="I25" s="498"/>
      <c r="J25" s="136"/>
      <c r="K25" s="136"/>
      <c r="L25" s="136"/>
      <c r="M25" s="136"/>
      <c r="N25" s="136"/>
      <c r="O25" s="136"/>
      <c r="P25" s="136"/>
      <c r="Q25" s="136"/>
    </row>
    <row r="26" spans="1:17" s="269" customFormat="1" ht="60" x14ac:dyDescent="0.25">
      <c r="A26" s="170"/>
      <c r="B26" s="170"/>
      <c r="C26" s="267"/>
      <c r="D26" s="499" t="s">
        <v>1955</v>
      </c>
      <c r="E26" s="500"/>
      <c r="F26" s="501"/>
      <c r="G26" s="149" t="s">
        <v>2235</v>
      </c>
      <c r="H26" s="149" t="s">
        <v>2024</v>
      </c>
      <c r="I26" s="149" t="s">
        <v>1976</v>
      </c>
      <c r="J26" s="268" t="s">
        <v>3232</v>
      </c>
      <c r="K26" s="149" t="s">
        <v>1957</v>
      </c>
      <c r="L26" s="149" t="s">
        <v>2030</v>
      </c>
      <c r="M26" s="149" t="s">
        <v>2031</v>
      </c>
      <c r="N26" s="149" t="s">
        <v>2041</v>
      </c>
      <c r="O26" s="149" t="s">
        <v>3255</v>
      </c>
      <c r="P26" s="149" t="s">
        <v>2040</v>
      </c>
      <c r="Q26" s="170"/>
    </row>
    <row r="27" spans="1:17" x14ac:dyDescent="0.25">
      <c r="A27" s="136"/>
      <c r="B27" s="136"/>
      <c r="C27" s="270">
        <v>1</v>
      </c>
      <c r="D27" s="496"/>
      <c r="E27" s="509"/>
      <c r="F27" s="497"/>
      <c r="G27" s="68"/>
      <c r="H27" s="68"/>
      <c r="I27" s="85"/>
      <c r="J27" s="65"/>
      <c r="K27" s="66"/>
      <c r="L27" s="364"/>
      <c r="M27" s="364"/>
      <c r="N27" s="363"/>
      <c r="O27" s="67"/>
      <c r="P27" s="68"/>
      <c r="Q27" s="136"/>
    </row>
    <row r="28" spans="1:17" x14ac:dyDescent="0.25">
      <c r="A28" s="136"/>
      <c r="B28" s="136"/>
      <c r="C28" s="270">
        <v>2</v>
      </c>
      <c r="D28" s="496"/>
      <c r="E28" s="509"/>
      <c r="F28" s="497"/>
      <c r="G28" s="68"/>
      <c r="H28" s="68"/>
      <c r="I28" s="85"/>
      <c r="J28" s="65"/>
      <c r="K28" s="362"/>
      <c r="L28" s="364"/>
      <c r="M28" s="364"/>
      <c r="N28" s="363"/>
      <c r="O28" s="67"/>
      <c r="P28" s="68"/>
      <c r="Q28" s="136"/>
    </row>
    <row r="29" spans="1:17" x14ac:dyDescent="0.25">
      <c r="A29" s="136"/>
      <c r="B29" s="136"/>
      <c r="C29" s="270">
        <v>3</v>
      </c>
      <c r="D29" s="496"/>
      <c r="E29" s="509"/>
      <c r="F29" s="497"/>
      <c r="G29" s="68"/>
      <c r="H29" s="68"/>
      <c r="I29" s="85"/>
      <c r="J29" s="65"/>
      <c r="K29" s="362"/>
      <c r="L29" s="364"/>
      <c r="M29" s="364"/>
      <c r="N29" s="363"/>
      <c r="O29" s="67"/>
      <c r="P29" s="68"/>
      <c r="Q29" s="136"/>
    </row>
    <row r="30" spans="1:17" x14ac:dyDescent="0.25">
      <c r="A30" s="136"/>
      <c r="B30" s="136"/>
      <c r="C30" s="270">
        <v>4</v>
      </c>
      <c r="D30" s="496"/>
      <c r="E30" s="509"/>
      <c r="F30" s="497"/>
      <c r="G30" s="68"/>
      <c r="H30" s="68"/>
      <c r="I30" s="85"/>
      <c r="J30" s="65"/>
      <c r="K30" s="362"/>
      <c r="L30" s="364"/>
      <c r="M30" s="364"/>
      <c r="N30" s="363"/>
      <c r="O30" s="67"/>
      <c r="P30" s="68"/>
      <c r="Q30" s="136"/>
    </row>
    <row r="31" spans="1:17" x14ac:dyDescent="0.25">
      <c r="A31" s="136"/>
      <c r="B31" s="136"/>
      <c r="C31" s="270">
        <v>5</v>
      </c>
      <c r="D31" s="496"/>
      <c r="E31" s="509"/>
      <c r="F31" s="497"/>
      <c r="G31" s="68"/>
      <c r="H31" s="68"/>
      <c r="I31" s="85"/>
      <c r="J31" s="65"/>
      <c r="K31" s="362"/>
      <c r="L31" s="364"/>
      <c r="M31" s="364"/>
      <c r="N31" s="363"/>
      <c r="O31" s="67"/>
      <c r="P31" s="68"/>
      <c r="Q31" s="136"/>
    </row>
    <row r="32" spans="1:17" x14ac:dyDescent="0.25">
      <c r="A32" s="136"/>
      <c r="B32" s="136"/>
      <c r="C32" s="136"/>
      <c r="D32" s="508" t="s">
        <v>3262</v>
      </c>
      <c r="E32" s="508"/>
      <c r="F32" s="508"/>
      <c r="G32" s="508"/>
      <c r="H32" s="508"/>
      <c r="I32" s="508"/>
      <c r="J32" s="508"/>
      <c r="K32" s="508"/>
      <c r="L32" s="151"/>
      <c r="M32" s="136"/>
      <c r="N32" s="136"/>
      <c r="O32" s="136"/>
      <c r="P32" s="136"/>
      <c r="Q32" s="136"/>
    </row>
    <row r="33" spans="1:17" ht="15.75" thickBot="1" x14ac:dyDescent="0.3">
      <c r="A33" s="136"/>
      <c r="B33" s="136"/>
      <c r="C33" s="136"/>
      <c r="D33" s="140"/>
      <c r="E33" s="140"/>
      <c r="F33" s="140"/>
      <c r="G33" s="140"/>
      <c r="H33" s="136"/>
      <c r="I33" s="136"/>
      <c r="J33" s="136"/>
      <c r="K33" s="136"/>
      <c r="L33" s="136"/>
      <c r="M33" s="146"/>
      <c r="N33" s="136"/>
      <c r="O33" s="136"/>
      <c r="P33" s="136"/>
      <c r="Q33" s="136"/>
    </row>
    <row r="34" spans="1:17" ht="15.75" thickBot="1" x14ac:dyDescent="0.3">
      <c r="A34" s="136"/>
      <c r="B34" s="136"/>
      <c r="C34" s="136"/>
      <c r="D34" s="502" t="str">
        <f ca="1">+"Ukupno dodijeljene potpore u "&amp;YEAR(F81)&amp;". godini"</f>
        <v>Ukupno dodijeljene potpore u 2018. godini</v>
      </c>
      <c r="E34" s="503"/>
      <c r="F34" s="503"/>
      <c r="G34" s="503"/>
      <c r="H34" s="503"/>
      <c r="I34" s="503"/>
      <c r="J34" s="503"/>
      <c r="K34" s="642"/>
      <c r="L34" s="271">
        <f>SUM(L27:L31)</f>
        <v>0</v>
      </c>
      <c r="M34" s="272">
        <f>SUM(M27:M31)</f>
        <v>0</v>
      </c>
      <c r="N34" s="136"/>
      <c r="O34" s="136"/>
      <c r="P34" s="136"/>
      <c r="Q34" s="136"/>
    </row>
    <row r="35" spans="1:17" ht="15.75" thickBot="1" x14ac:dyDescent="0.3">
      <c r="A35" s="136"/>
      <c r="B35" s="136"/>
      <c r="C35" s="136"/>
      <c r="D35" s="505" t="str">
        <f ca="1">+"Od toga potpore male vrijednosti u "&amp;YEAR(F81)&amp;". godini"</f>
        <v>Od toga potpore male vrijednosti u 2018. godini</v>
      </c>
      <c r="E35" s="506"/>
      <c r="F35" s="506"/>
      <c r="G35" s="506"/>
      <c r="H35" s="506"/>
      <c r="I35" s="506"/>
      <c r="J35" s="506"/>
      <c r="K35" s="507"/>
      <c r="L35" s="153">
        <f>+SUMIF(G27:G31,Pomocni!W19,L27:L31)</f>
        <v>0</v>
      </c>
      <c r="M35" s="153">
        <f>+SUMIF(G27:G31,Pomocni!W19,M27:M31)</f>
        <v>0</v>
      </c>
      <c r="N35" s="136"/>
      <c r="O35" s="136"/>
      <c r="P35" s="136"/>
      <c r="Q35" s="136"/>
    </row>
    <row r="36" spans="1:17" x14ac:dyDescent="0.25">
      <c r="A36" s="136"/>
      <c r="B36" s="136"/>
      <c r="C36" s="136"/>
      <c r="D36" s="154"/>
      <c r="E36" s="154"/>
      <c r="F36" s="154"/>
      <c r="G36" s="154"/>
      <c r="H36" s="154"/>
      <c r="I36" s="154"/>
      <c r="J36" s="155"/>
      <c r="K36" s="155"/>
      <c r="L36" s="136"/>
      <c r="M36" s="136"/>
      <c r="N36" s="136"/>
      <c r="O36" s="136"/>
      <c r="P36" s="136"/>
      <c r="Q36" s="136"/>
    </row>
    <row r="37" spans="1:17" x14ac:dyDescent="0.25">
      <c r="A37" s="136"/>
      <c r="B37" s="136"/>
      <c r="C37" s="498" t="str">
        <f ca="1">+"Tablica 2. Potpore koje su dodijeljene Poslovnom subjektu u "&amp;(YEAR(F81)-1)&amp;". godini"</f>
        <v>Tablica 2. Potpore koje su dodijeljene Poslovnom subjektu u 2017. godini</v>
      </c>
      <c r="D37" s="498"/>
      <c r="E37" s="498"/>
      <c r="F37" s="498"/>
      <c r="G37" s="498"/>
      <c r="H37" s="498"/>
      <c r="I37" s="498"/>
      <c r="J37" s="136"/>
      <c r="K37" s="136"/>
      <c r="L37" s="136"/>
      <c r="M37" s="136"/>
      <c r="N37" s="136"/>
      <c r="O37" s="136"/>
      <c r="P37" s="136"/>
      <c r="Q37" s="136"/>
    </row>
    <row r="38" spans="1:17" s="269" customFormat="1" ht="60" x14ac:dyDescent="0.25">
      <c r="A38" s="170"/>
      <c r="B38" s="170"/>
      <c r="C38" s="267"/>
      <c r="D38" s="499" t="s">
        <v>1955</v>
      </c>
      <c r="E38" s="500"/>
      <c r="F38" s="501"/>
      <c r="G38" s="149" t="s">
        <v>2235</v>
      </c>
      <c r="H38" s="149" t="s">
        <v>2024</v>
      </c>
      <c r="I38" s="149" t="s">
        <v>1976</v>
      </c>
      <c r="J38" s="268" t="s">
        <v>3232</v>
      </c>
      <c r="K38" s="149" t="s">
        <v>1957</v>
      </c>
      <c r="L38" s="149" t="s">
        <v>2030</v>
      </c>
      <c r="M38" s="149" t="s">
        <v>2031</v>
      </c>
      <c r="N38" s="149" t="s">
        <v>2041</v>
      </c>
      <c r="O38" s="149" t="s">
        <v>3255</v>
      </c>
      <c r="P38" s="149" t="s">
        <v>2040</v>
      </c>
      <c r="Q38" s="170"/>
    </row>
    <row r="39" spans="1:17" x14ac:dyDescent="0.25">
      <c r="A39" s="136"/>
      <c r="B39" s="136"/>
      <c r="C39" s="270">
        <v>1</v>
      </c>
      <c r="D39" s="496"/>
      <c r="E39" s="509"/>
      <c r="F39" s="497"/>
      <c r="G39" s="68"/>
      <c r="H39" s="68"/>
      <c r="I39" s="85"/>
      <c r="J39" s="65"/>
      <c r="K39" s="66"/>
      <c r="L39" s="364"/>
      <c r="M39" s="364"/>
      <c r="N39" s="363"/>
      <c r="O39" s="67"/>
      <c r="P39" s="68"/>
      <c r="Q39" s="136"/>
    </row>
    <row r="40" spans="1:17" x14ac:dyDescent="0.25">
      <c r="A40" s="136"/>
      <c r="B40" s="136"/>
      <c r="C40" s="270">
        <v>2</v>
      </c>
      <c r="D40" s="496"/>
      <c r="E40" s="509"/>
      <c r="F40" s="497"/>
      <c r="G40" s="68"/>
      <c r="H40" s="68"/>
      <c r="I40" s="85"/>
      <c r="J40" s="65"/>
      <c r="K40" s="362"/>
      <c r="L40" s="364"/>
      <c r="M40" s="364"/>
      <c r="N40" s="363"/>
      <c r="O40" s="67"/>
      <c r="P40" s="68"/>
      <c r="Q40" s="136"/>
    </row>
    <row r="41" spans="1:17" x14ac:dyDescent="0.25">
      <c r="A41" s="136"/>
      <c r="B41" s="136"/>
      <c r="C41" s="270">
        <v>3</v>
      </c>
      <c r="D41" s="496"/>
      <c r="E41" s="509"/>
      <c r="F41" s="497"/>
      <c r="G41" s="68"/>
      <c r="H41" s="68"/>
      <c r="I41" s="85"/>
      <c r="J41" s="65"/>
      <c r="K41" s="362"/>
      <c r="L41" s="364"/>
      <c r="M41" s="364"/>
      <c r="N41" s="363"/>
      <c r="O41" s="67"/>
      <c r="P41" s="68"/>
      <c r="Q41" s="136"/>
    </row>
    <row r="42" spans="1:17" x14ac:dyDescent="0.25">
      <c r="A42" s="136"/>
      <c r="B42" s="136"/>
      <c r="C42" s="270">
        <v>4</v>
      </c>
      <c r="D42" s="496"/>
      <c r="E42" s="509"/>
      <c r="F42" s="497"/>
      <c r="G42" s="68"/>
      <c r="H42" s="68"/>
      <c r="I42" s="85"/>
      <c r="J42" s="65"/>
      <c r="K42" s="362"/>
      <c r="L42" s="364"/>
      <c r="M42" s="364"/>
      <c r="N42" s="363"/>
      <c r="O42" s="67"/>
      <c r="P42" s="68"/>
      <c r="Q42" s="136"/>
    </row>
    <row r="43" spans="1:17" x14ac:dyDescent="0.25">
      <c r="A43" s="136"/>
      <c r="B43" s="136"/>
      <c r="C43" s="270">
        <v>5</v>
      </c>
      <c r="D43" s="496"/>
      <c r="E43" s="509"/>
      <c r="F43" s="497"/>
      <c r="G43" s="68"/>
      <c r="H43" s="68"/>
      <c r="I43" s="85"/>
      <c r="J43" s="65"/>
      <c r="K43" s="362"/>
      <c r="L43" s="364"/>
      <c r="M43" s="364"/>
      <c r="N43" s="363"/>
      <c r="O43" s="67"/>
      <c r="P43" s="68"/>
      <c r="Q43" s="136"/>
    </row>
    <row r="44" spans="1:17" x14ac:dyDescent="0.25">
      <c r="A44" s="136"/>
      <c r="B44" s="136"/>
      <c r="C44" s="136"/>
      <c r="D44" s="508" t="s">
        <v>3262</v>
      </c>
      <c r="E44" s="508"/>
      <c r="F44" s="508"/>
      <c r="G44" s="508"/>
      <c r="H44" s="508"/>
      <c r="I44" s="508"/>
      <c r="J44" s="508"/>
      <c r="K44" s="508"/>
      <c r="L44" s="151"/>
      <c r="M44" s="136"/>
      <c r="N44" s="136"/>
      <c r="O44" s="136"/>
      <c r="P44" s="136"/>
      <c r="Q44" s="136"/>
    </row>
    <row r="45" spans="1:17" ht="15.75" thickBot="1" x14ac:dyDescent="0.3">
      <c r="A45" s="136"/>
      <c r="B45" s="136"/>
      <c r="C45" s="136"/>
      <c r="D45" s="140"/>
      <c r="E45" s="140"/>
      <c r="F45" s="140"/>
      <c r="G45" s="140"/>
      <c r="H45" s="136"/>
      <c r="I45" s="136"/>
      <c r="J45" s="136"/>
      <c r="K45" s="136"/>
      <c r="L45" s="136"/>
      <c r="M45" s="146"/>
      <c r="N45" s="136"/>
      <c r="O45" s="136"/>
      <c r="P45" s="136"/>
      <c r="Q45" s="136"/>
    </row>
    <row r="46" spans="1:17" ht="15.75" thickBot="1" x14ac:dyDescent="0.3">
      <c r="A46" s="136"/>
      <c r="B46" s="136"/>
      <c r="C46" s="136"/>
      <c r="D46" s="502" t="str">
        <f ca="1">+"Ukupno dodijeljene potpore u "&amp;(YEAR(F81)-1)&amp;". godini"</f>
        <v>Ukupno dodijeljene potpore u 2017. godini</v>
      </c>
      <c r="E46" s="503"/>
      <c r="F46" s="503"/>
      <c r="G46" s="503"/>
      <c r="H46" s="503"/>
      <c r="I46" s="503"/>
      <c r="J46" s="503"/>
      <c r="K46" s="642"/>
      <c r="L46" s="271">
        <f>SUM(L39:L43)</f>
        <v>0</v>
      </c>
      <c r="M46" s="272">
        <f>SUM(M39:M43)</f>
        <v>0</v>
      </c>
      <c r="N46" s="136"/>
      <c r="O46" s="136"/>
      <c r="P46" s="136"/>
      <c r="Q46" s="136"/>
    </row>
    <row r="47" spans="1:17" ht="15.75" thickBot="1" x14ac:dyDescent="0.3">
      <c r="A47" s="136"/>
      <c r="B47" s="136"/>
      <c r="C47" s="136"/>
      <c r="D47" s="505" t="str">
        <f ca="1">+"Od toga potpore male vrijednosti u "&amp;(YEAR(F81)-1)&amp;". godini"</f>
        <v>Od toga potpore male vrijednosti u 2017. godini</v>
      </c>
      <c r="E47" s="506"/>
      <c r="F47" s="506"/>
      <c r="G47" s="506"/>
      <c r="H47" s="506"/>
      <c r="I47" s="506"/>
      <c r="J47" s="506"/>
      <c r="K47" s="507"/>
      <c r="L47" s="153">
        <f>+SUMIF(G39:G43,Pomocni!W19,L39:L43)</f>
        <v>0</v>
      </c>
      <c r="M47" s="153">
        <f>+SUMIF(G39:G43,Pomocni!W19,M39:M43)</f>
        <v>0</v>
      </c>
      <c r="N47" s="136"/>
      <c r="O47" s="136"/>
      <c r="P47" s="136"/>
      <c r="Q47" s="136"/>
    </row>
    <row r="48" spans="1:17" x14ac:dyDescent="0.25">
      <c r="A48" s="136"/>
      <c r="B48" s="136"/>
      <c r="C48" s="136"/>
      <c r="D48" s="136"/>
      <c r="E48" s="136"/>
      <c r="F48" s="136"/>
      <c r="G48" s="136"/>
      <c r="H48" s="136"/>
      <c r="I48" s="136"/>
      <c r="J48" s="136"/>
      <c r="K48" s="136"/>
      <c r="L48" s="136"/>
      <c r="M48" s="136"/>
      <c r="N48" s="136"/>
      <c r="O48" s="136"/>
      <c r="P48" s="136"/>
      <c r="Q48" s="136"/>
    </row>
    <row r="49" spans="1:17" x14ac:dyDescent="0.25">
      <c r="A49" s="136"/>
      <c r="B49" s="136"/>
      <c r="C49" s="498" t="str">
        <f ca="1">+"Tablica 3. Potpore koje su dodijeljene Poslovnom subjektu u "&amp;(YEAR(F81)-2)&amp;". godini"</f>
        <v>Tablica 3. Potpore koje su dodijeljene Poslovnom subjektu u 2016. godini</v>
      </c>
      <c r="D49" s="498"/>
      <c r="E49" s="498"/>
      <c r="F49" s="498"/>
      <c r="G49" s="498"/>
      <c r="H49" s="498"/>
      <c r="I49" s="498"/>
      <c r="J49" s="136"/>
      <c r="K49" s="136"/>
      <c r="L49" s="136"/>
      <c r="M49" s="136"/>
      <c r="N49" s="136"/>
      <c r="O49" s="136"/>
      <c r="P49" s="136"/>
      <c r="Q49" s="136"/>
    </row>
    <row r="50" spans="1:17" s="269" customFormat="1" ht="60" x14ac:dyDescent="0.25">
      <c r="A50" s="170"/>
      <c r="B50" s="170"/>
      <c r="C50" s="267"/>
      <c r="D50" s="499" t="s">
        <v>1955</v>
      </c>
      <c r="E50" s="500"/>
      <c r="F50" s="501"/>
      <c r="G50" s="149" t="s">
        <v>2235</v>
      </c>
      <c r="H50" s="149" t="s">
        <v>2024</v>
      </c>
      <c r="I50" s="149" t="s">
        <v>1976</v>
      </c>
      <c r="J50" s="268" t="s">
        <v>3232</v>
      </c>
      <c r="K50" s="149" t="s">
        <v>1957</v>
      </c>
      <c r="L50" s="149" t="s">
        <v>2030</v>
      </c>
      <c r="M50" s="149" t="s">
        <v>2031</v>
      </c>
      <c r="N50" s="149" t="s">
        <v>2041</v>
      </c>
      <c r="O50" s="149" t="s">
        <v>3255</v>
      </c>
      <c r="P50" s="149" t="s">
        <v>2040</v>
      </c>
      <c r="Q50" s="170"/>
    </row>
    <row r="51" spans="1:17" x14ac:dyDescent="0.25">
      <c r="A51" s="136"/>
      <c r="B51" s="136"/>
      <c r="C51" s="270">
        <v>1</v>
      </c>
      <c r="D51" s="496"/>
      <c r="E51" s="509"/>
      <c r="F51" s="497"/>
      <c r="G51" s="68"/>
      <c r="H51" s="68"/>
      <c r="I51" s="85"/>
      <c r="J51" s="65"/>
      <c r="K51" s="66"/>
      <c r="L51" s="364"/>
      <c r="M51" s="364"/>
      <c r="N51" s="363"/>
      <c r="O51" s="67"/>
      <c r="P51" s="68"/>
      <c r="Q51" s="136"/>
    </row>
    <row r="52" spans="1:17" x14ac:dyDescent="0.25">
      <c r="A52" s="136"/>
      <c r="B52" s="136"/>
      <c r="C52" s="270">
        <v>2</v>
      </c>
      <c r="D52" s="496"/>
      <c r="E52" s="509"/>
      <c r="F52" s="497"/>
      <c r="G52" s="68"/>
      <c r="H52" s="68"/>
      <c r="I52" s="85"/>
      <c r="J52" s="65"/>
      <c r="K52" s="362"/>
      <c r="L52" s="364"/>
      <c r="M52" s="364"/>
      <c r="N52" s="363"/>
      <c r="O52" s="67"/>
      <c r="P52" s="68"/>
      <c r="Q52" s="136"/>
    </row>
    <row r="53" spans="1:17" x14ac:dyDescent="0.25">
      <c r="A53" s="136"/>
      <c r="B53" s="136"/>
      <c r="C53" s="270">
        <v>3</v>
      </c>
      <c r="D53" s="496"/>
      <c r="E53" s="509"/>
      <c r="F53" s="497"/>
      <c r="G53" s="68"/>
      <c r="H53" s="68"/>
      <c r="I53" s="85"/>
      <c r="J53" s="65"/>
      <c r="K53" s="362"/>
      <c r="L53" s="364"/>
      <c r="M53" s="364"/>
      <c r="N53" s="363"/>
      <c r="O53" s="67"/>
      <c r="P53" s="68"/>
      <c r="Q53" s="136"/>
    </row>
    <row r="54" spans="1:17" x14ac:dyDescent="0.25">
      <c r="A54" s="136"/>
      <c r="B54" s="136"/>
      <c r="C54" s="270">
        <v>4</v>
      </c>
      <c r="D54" s="496"/>
      <c r="E54" s="509"/>
      <c r="F54" s="497"/>
      <c r="G54" s="68"/>
      <c r="H54" s="68"/>
      <c r="I54" s="85"/>
      <c r="J54" s="65"/>
      <c r="K54" s="362"/>
      <c r="L54" s="364"/>
      <c r="M54" s="364"/>
      <c r="N54" s="363"/>
      <c r="O54" s="67"/>
      <c r="P54" s="68"/>
      <c r="Q54" s="136"/>
    </row>
    <row r="55" spans="1:17" x14ac:dyDescent="0.25">
      <c r="A55" s="136"/>
      <c r="B55" s="136"/>
      <c r="C55" s="270">
        <v>5</v>
      </c>
      <c r="D55" s="496"/>
      <c r="E55" s="509"/>
      <c r="F55" s="497"/>
      <c r="G55" s="68"/>
      <c r="H55" s="68"/>
      <c r="I55" s="85"/>
      <c r="J55" s="65"/>
      <c r="K55" s="362"/>
      <c r="L55" s="364"/>
      <c r="M55" s="364"/>
      <c r="N55" s="363"/>
      <c r="O55" s="67"/>
      <c r="P55" s="68"/>
      <c r="Q55" s="136"/>
    </row>
    <row r="56" spans="1:17" x14ac:dyDescent="0.25">
      <c r="A56" s="136"/>
      <c r="B56" s="136"/>
      <c r="C56" s="136"/>
      <c r="D56" s="508" t="s">
        <v>3262</v>
      </c>
      <c r="E56" s="508"/>
      <c r="F56" s="508"/>
      <c r="G56" s="508"/>
      <c r="H56" s="508"/>
      <c r="I56" s="508"/>
      <c r="J56" s="508"/>
      <c r="K56" s="508"/>
      <c r="L56" s="151"/>
      <c r="M56" s="146"/>
      <c r="N56" s="136"/>
      <c r="O56" s="136"/>
      <c r="P56" s="136"/>
      <c r="Q56" s="136"/>
    </row>
    <row r="57" spans="1:17" ht="15.75" thickBot="1" x14ac:dyDescent="0.3">
      <c r="A57" s="136"/>
      <c r="B57" s="136"/>
      <c r="C57" s="136"/>
      <c r="D57" s="140"/>
      <c r="E57" s="140"/>
      <c r="F57" s="140"/>
      <c r="G57" s="140"/>
      <c r="H57" s="136"/>
      <c r="I57" s="136"/>
      <c r="J57" s="136"/>
      <c r="K57" s="136"/>
      <c r="L57" s="136"/>
      <c r="M57" s="136"/>
      <c r="N57" s="136"/>
      <c r="O57" s="136"/>
      <c r="P57" s="136"/>
      <c r="Q57" s="136"/>
    </row>
    <row r="58" spans="1:17" ht="15.75" thickBot="1" x14ac:dyDescent="0.3">
      <c r="A58" s="136"/>
      <c r="B58" s="136"/>
      <c r="C58" s="136"/>
      <c r="D58" s="502" t="str">
        <f ca="1">+"Ukupno dodijeljene potpore u "&amp;(YEAR(F81)-2)&amp;". godini"</f>
        <v>Ukupno dodijeljene potpore u 2016. godini</v>
      </c>
      <c r="E58" s="503"/>
      <c r="F58" s="503"/>
      <c r="G58" s="503"/>
      <c r="H58" s="503"/>
      <c r="I58" s="503"/>
      <c r="J58" s="503"/>
      <c r="K58" s="642"/>
      <c r="L58" s="271">
        <f>SUM(L51:L55)</f>
        <v>0</v>
      </c>
      <c r="M58" s="272">
        <f>SUM(M51:M55)</f>
        <v>0</v>
      </c>
      <c r="N58" s="136"/>
      <c r="O58" s="136"/>
      <c r="P58" s="136"/>
      <c r="Q58" s="136"/>
    </row>
    <row r="59" spans="1:17" ht="15.75" thickBot="1" x14ac:dyDescent="0.3">
      <c r="A59" s="136"/>
      <c r="B59" s="136"/>
      <c r="C59" s="136"/>
      <c r="D59" s="505" t="str">
        <f ca="1">+"Od toga potpore male vrijednosti u "&amp;(YEAR(F81)-2)&amp;". godini"</f>
        <v>Od toga potpore male vrijednosti u 2016. godini</v>
      </c>
      <c r="E59" s="506"/>
      <c r="F59" s="506"/>
      <c r="G59" s="506"/>
      <c r="H59" s="506"/>
      <c r="I59" s="506"/>
      <c r="J59" s="506"/>
      <c r="K59" s="507"/>
      <c r="L59" s="153">
        <f>+SUMIF(G51:G55,Pomocni!W19,L51:L55)</f>
        <v>0</v>
      </c>
      <c r="M59" s="153">
        <f>+SUMIF(G51:G55,Pomocni!W19,M51:M55)</f>
        <v>0</v>
      </c>
      <c r="N59" s="136"/>
      <c r="O59" s="136"/>
      <c r="P59" s="136"/>
      <c r="Q59" s="136"/>
    </row>
    <row r="60" spans="1:17" x14ac:dyDescent="0.25">
      <c r="A60" s="136"/>
      <c r="B60" s="136"/>
      <c r="C60" s="136"/>
      <c r="D60" s="136"/>
      <c r="E60" s="136"/>
      <c r="F60" s="136"/>
      <c r="G60" s="136"/>
      <c r="H60" s="136"/>
      <c r="I60" s="136"/>
      <c r="J60" s="136"/>
      <c r="K60" s="136"/>
      <c r="L60" s="136"/>
      <c r="M60" s="146"/>
      <c r="N60" s="136"/>
      <c r="O60" s="136"/>
      <c r="P60" s="136"/>
      <c r="Q60" s="136"/>
    </row>
    <row r="61" spans="1:17" ht="15" customHeight="1" x14ac:dyDescent="0.25">
      <c r="A61" s="136"/>
      <c r="B61" s="136"/>
      <c r="C61" s="510" t="s">
        <v>2103</v>
      </c>
      <c r="D61" s="510"/>
      <c r="E61" s="510"/>
      <c r="F61" s="510"/>
      <c r="G61" s="510"/>
      <c r="H61" s="159"/>
      <c r="I61" s="159"/>
      <c r="J61" s="159"/>
      <c r="K61" s="159"/>
      <c r="L61" s="136"/>
      <c r="M61" s="136"/>
      <c r="N61" s="136"/>
      <c r="O61" s="136"/>
      <c r="P61" s="136"/>
      <c r="Q61" s="136"/>
    </row>
    <row r="62" spans="1:17" x14ac:dyDescent="0.25">
      <c r="A62" s="136"/>
      <c r="B62" s="136"/>
      <c r="C62" s="136"/>
      <c r="D62" s="136"/>
      <c r="E62" s="136"/>
      <c r="F62" s="136"/>
      <c r="G62" s="353" t="s">
        <v>2043</v>
      </c>
      <c r="H62" s="353" t="s">
        <v>2042</v>
      </c>
      <c r="I62" s="136"/>
      <c r="J62" s="136"/>
      <c r="K62" s="136"/>
      <c r="L62" s="136"/>
      <c r="M62" s="136"/>
      <c r="N62" s="136"/>
      <c r="O62" s="136"/>
      <c r="P62" s="136"/>
      <c r="Q62" s="136"/>
    </row>
    <row r="63" spans="1:17" x14ac:dyDescent="0.25">
      <c r="A63" s="136"/>
      <c r="B63" s="136"/>
      <c r="C63" s="159"/>
      <c r="D63" s="515" t="s">
        <v>3217</v>
      </c>
      <c r="E63" s="515"/>
      <c r="F63" s="515"/>
      <c r="G63" s="354">
        <f>+SUMIF(G27:G31,Pomocni!W19,'Obrazac 3'!L27:L31)+SUMIF(G39:G43,Pomocni!W19,L39:L43)+SUMIF(G51:G55,Pomocni!W19,L51:L55)</f>
        <v>0</v>
      </c>
      <c r="H63" s="354">
        <f>+SUMIF(G27:G31,Pomocni!W19,'Obrazac 3'!M27:M31)+SUMIF(G39:G43,Pomocni!W19,M39:M43)+SUMIF(G51:G55,Pomocni!W19,M51:M55)</f>
        <v>0</v>
      </c>
      <c r="I63" s="134"/>
      <c r="J63" s="134"/>
      <c r="K63" s="134"/>
      <c r="L63" s="134"/>
      <c r="M63" s="134"/>
      <c r="N63" s="136"/>
      <c r="O63" s="136"/>
      <c r="P63" s="136"/>
      <c r="Q63" s="136"/>
    </row>
    <row r="64" spans="1:17" x14ac:dyDescent="0.25">
      <c r="A64" s="136"/>
      <c r="B64" s="136"/>
      <c r="C64" s="136"/>
      <c r="D64" s="530" t="s">
        <v>2033</v>
      </c>
      <c r="E64" s="531"/>
      <c r="F64" s="532"/>
      <c r="G64" s="355">
        <f>+SUMIF(G27:G31,Pomocni!W20,'Obrazac 3'!L27:L31)+SUMIF(G39:G43,Pomocni!W20,L39:L43)+SUMIF(G51:G55,Pomocni!W20,L51:L55)</f>
        <v>0</v>
      </c>
      <c r="H64" s="352">
        <f>+SUMIF(G27:G31,Pomocni!W20,'Obrazac 3'!M27:M31)+SUMIF(G39:G43,Pomocni!W20,M39:M43)+SUMIF(G51:G55,Pomocni!W20,M51:M55)</f>
        <v>0</v>
      </c>
      <c r="I64" s="136"/>
      <c r="J64" s="136"/>
      <c r="K64" s="136"/>
      <c r="L64" s="136"/>
      <c r="M64" s="136"/>
      <c r="N64" s="136"/>
      <c r="O64" s="136"/>
      <c r="P64" s="136"/>
      <c r="Q64" s="136"/>
    </row>
    <row r="65" spans="1:17" x14ac:dyDescent="0.25">
      <c r="A65" s="136"/>
      <c r="B65" s="136"/>
      <c r="C65" s="136"/>
      <c r="D65" s="533" t="str">
        <f>+"od toga u županiji "&amp;G17</f>
        <v xml:space="preserve">od toga u županiji </v>
      </c>
      <c r="E65" s="533"/>
      <c r="F65" s="533"/>
      <c r="G65" s="355">
        <f>+SUMIFS(L27:L31,G27:G31,Pomocni!W20,'Obrazac 3'!I27:I31,'Obrazac 3'!G17)+SUMIFS(L39:L43,G39:G43,Pomocni!W20,'Obrazac 3'!I39:I43,'Obrazac 3'!G17)+SUMIFS(L51:L55,G51:G55,Pomocni!W20,'Obrazac 3'!I51:I55,'Obrazac 3'!G17)</f>
        <v>0</v>
      </c>
      <c r="H65" s="352">
        <f>+SUMIFS(M27:M31,G27:G31,Pomocni!W20,'Obrazac 3'!I27:I31,'Obrazac 3'!G17)+SUMIFS(M39:M43,G39:G43,Pomocni!W20,'Obrazac 3'!I39:I43,'Obrazac 3'!G17)+SUMIFS(M51:M55,G51:G55,Pomocni!W20,'Obrazac 3'!I51:I55,'Obrazac 3'!G17)</f>
        <v>0</v>
      </c>
      <c r="I65" s="136"/>
      <c r="J65" s="136"/>
      <c r="K65" s="136"/>
      <c r="L65" s="136"/>
      <c r="M65" s="136"/>
      <c r="N65" s="136"/>
      <c r="O65" s="136"/>
      <c r="P65" s="136"/>
      <c r="Q65" s="136"/>
    </row>
    <row r="66" spans="1:17" x14ac:dyDescent="0.25">
      <c r="A66" s="136"/>
      <c r="B66" s="136"/>
      <c r="C66" s="160"/>
      <c r="D66" s="519" t="s">
        <v>2034</v>
      </c>
      <c r="E66" s="519"/>
      <c r="F66" s="519"/>
      <c r="G66" s="355">
        <f>+SUMIF(G27:G31,Pomocni!W21,'Obrazac 3'!L27:L31)+SUMIF(G39:G43,Pomocni!W21,L39:L43)+SUMIF(G51:G55,Pomocni!W21,L51:L55)</f>
        <v>0</v>
      </c>
      <c r="H66" s="355">
        <f>+SUMIF(G27:G31,Pomocni!W21,'Obrazac 3'!M27:M31)+SUMIF(G39:G43,Pomocni!W21,M39:M43)+SUMIF(G51:G55,Pomocni!W21,M51:M55)</f>
        <v>0</v>
      </c>
      <c r="I66" s="160"/>
      <c r="J66" s="160"/>
      <c r="K66" s="160"/>
      <c r="L66" s="160"/>
      <c r="M66" s="136"/>
      <c r="N66" s="136"/>
      <c r="O66" s="136"/>
      <c r="P66" s="136"/>
      <c r="Q66" s="136"/>
    </row>
    <row r="67" spans="1:17" x14ac:dyDescent="0.25">
      <c r="A67" s="136"/>
      <c r="B67" s="136"/>
      <c r="C67" s="136"/>
      <c r="D67" s="523" t="s">
        <v>2037</v>
      </c>
      <c r="E67" s="524"/>
      <c r="F67" s="525"/>
      <c r="G67" s="273">
        <f>+G66+G64+G63</f>
        <v>0</v>
      </c>
      <c r="H67" s="273">
        <f>+H66+H64+H63</f>
        <v>0</v>
      </c>
      <c r="I67" s="136"/>
      <c r="J67" s="136"/>
      <c r="K67" s="136"/>
      <c r="L67" s="136"/>
      <c r="M67" s="136"/>
      <c r="N67" s="136"/>
      <c r="O67" s="136"/>
      <c r="P67" s="136"/>
      <c r="Q67" s="136"/>
    </row>
    <row r="68" spans="1:17" ht="15.75" thickBot="1" x14ac:dyDescent="0.3">
      <c r="A68" s="120"/>
      <c r="B68" s="136"/>
      <c r="C68" s="136"/>
      <c r="D68" s="136"/>
      <c r="E68" s="136"/>
      <c r="F68" s="136"/>
      <c r="G68" s="136"/>
      <c r="H68" s="172"/>
      <c r="I68" s="136"/>
      <c r="J68" s="265"/>
      <c r="K68" s="265"/>
      <c r="L68" s="136"/>
      <c r="M68" s="136"/>
      <c r="N68" s="136"/>
      <c r="O68" s="136"/>
      <c r="P68" s="136"/>
      <c r="Q68" s="120"/>
    </row>
    <row r="69" spans="1:17" x14ac:dyDescent="0.25">
      <c r="A69" s="131"/>
      <c r="B69" s="132"/>
      <c r="C69" s="132"/>
      <c r="D69" s="132"/>
      <c r="E69" s="132"/>
      <c r="F69" s="132"/>
      <c r="G69" s="132"/>
      <c r="H69" s="132"/>
      <c r="I69" s="132"/>
      <c r="J69" s="132"/>
      <c r="K69" s="132"/>
      <c r="L69" s="132"/>
      <c r="M69" s="132"/>
      <c r="N69" s="132"/>
      <c r="O69" s="132"/>
      <c r="P69" s="132"/>
      <c r="Q69" s="133"/>
    </row>
    <row r="70" spans="1:17" ht="15" customHeight="1" x14ac:dyDescent="0.25">
      <c r="A70" s="105"/>
      <c r="B70" s="136"/>
      <c r="C70" s="643" t="str">
        <f>+"Povezana osoba ("&amp;+G6&amp;") izjavljuje kako je suglasana da poslovna banka (financijski posrednik) bilo kakvo utvrđivanje"&amp;" netočnosti u ovoj Izjavi može smatrati valjanim razlogom za otkaz suradnje s Prijaviteljem prije, odnosno"&amp;" nakon sklapanja ugovora o kreditu te da će poslovnoj banci (financijskom posredniku) naknaditi sve troškove koji bi zbog toga nastali."</f>
        <v>Povezana osoba () izjavljuje kako je suglasana da poslovna banka (financijski posrednik) bilo kakvo utvrđivanje netočnosti u ovoj Izjavi može smatrati valjanim razlogom za otkaz suradnje s Prijaviteljem prije, odnosno nakon sklapanja ugovora o kreditu te da će poslovnoj banci (financijskom posredniku) naknaditi sve troškove koji bi zbog toga nastali.</v>
      </c>
      <c r="D70" s="643"/>
      <c r="E70" s="643"/>
      <c r="F70" s="643"/>
      <c r="G70" s="643"/>
      <c r="H70" s="643"/>
      <c r="I70" s="643"/>
      <c r="J70" s="643"/>
      <c r="K70" s="643"/>
      <c r="L70" s="643"/>
      <c r="M70" s="643"/>
      <c r="N70" s="643"/>
      <c r="O70" s="643"/>
      <c r="P70" s="643"/>
      <c r="Q70" s="137"/>
    </row>
    <row r="71" spans="1:17" x14ac:dyDescent="0.25">
      <c r="A71" s="105"/>
      <c r="B71" s="136"/>
      <c r="C71" s="643"/>
      <c r="D71" s="643"/>
      <c r="E71" s="643"/>
      <c r="F71" s="643"/>
      <c r="G71" s="643"/>
      <c r="H71" s="643"/>
      <c r="I71" s="643"/>
      <c r="J71" s="643"/>
      <c r="K71" s="643"/>
      <c r="L71" s="643"/>
      <c r="M71" s="643"/>
      <c r="N71" s="643"/>
      <c r="O71" s="643"/>
      <c r="P71" s="643"/>
      <c r="Q71" s="137"/>
    </row>
    <row r="72" spans="1:17" x14ac:dyDescent="0.25">
      <c r="A72" s="105"/>
      <c r="B72" s="136"/>
      <c r="C72" s="136"/>
      <c r="D72" s="136"/>
      <c r="E72" s="136"/>
      <c r="F72" s="136"/>
      <c r="G72" s="136"/>
      <c r="H72" s="136"/>
      <c r="I72" s="136"/>
      <c r="J72" s="136"/>
      <c r="K72" s="136"/>
      <c r="L72" s="136"/>
      <c r="M72" s="136"/>
      <c r="N72" s="136"/>
      <c r="O72" s="136"/>
      <c r="P72" s="136"/>
      <c r="Q72" s="137"/>
    </row>
    <row r="73" spans="1:17" x14ac:dyDescent="0.25">
      <c r="A73" s="105"/>
      <c r="B73" s="136"/>
      <c r="C73" s="643" t="str">
        <f>+"Povezana osoba ("&amp;+G6&amp;") izjavljuje kako je suglasana i kako pristaje na zahtjev poslovne banke (financijskog posrednika) i/ili bilo"&amp;" kojeg drugog tijela uključenog u provedbu financijskog instrumenta ESIF krediti za rast i razvoj"&amp;" dostaviti dodatne informacije, pojašnjenja ili dokumentaciju vezanu za sve potpore na koje je ostvarila pravo."</f>
        <v>Povezana osoba () izjavljuje kako je suglasana i kako pristaje na zahtjev poslovne banke (financijskog posrednika) i/ili bilo kojeg drugog tijela uključenog u provedbu financijskog instrumenta ESIF krediti za rast i razvoj dostaviti dodatne informacije, pojašnjenja ili dokumentaciju vezanu za sve potpore na koje je ostvarila pravo.</v>
      </c>
      <c r="D73" s="643"/>
      <c r="E73" s="643"/>
      <c r="F73" s="643"/>
      <c r="G73" s="643"/>
      <c r="H73" s="643"/>
      <c r="I73" s="643"/>
      <c r="J73" s="643"/>
      <c r="K73" s="643"/>
      <c r="L73" s="643"/>
      <c r="M73" s="643"/>
      <c r="N73" s="643"/>
      <c r="O73" s="643"/>
      <c r="P73" s="643"/>
      <c r="Q73" s="137"/>
    </row>
    <row r="74" spans="1:17" x14ac:dyDescent="0.25">
      <c r="A74" s="105"/>
      <c r="B74" s="136"/>
      <c r="C74" s="643"/>
      <c r="D74" s="643"/>
      <c r="E74" s="643"/>
      <c r="F74" s="643"/>
      <c r="G74" s="643"/>
      <c r="H74" s="643"/>
      <c r="I74" s="643"/>
      <c r="J74" s="643"/>
      <c r="K74" s="643"/>
      <c r="L74" s="643"/>
      <c r="M74" s="643"/>
      <c r="N74" s="643"/>
      <c r="O74" s="643"/>
      <c r="P74" s="643"/>
      <c r="Q74" s="137"/>
    </row>
    <row r="75" spans="1:17" x14ac:dyDescent="0.25">
      <c r="A75" s="105"/>
      <c r="B75" s="136"/>
      <c r="C75" s="136"/>
      <c r="D75" s="136"/>
      <c r="E75" s="136"/>
      <c r="F75" s="136"/>
      <c r="G75" s="136"/>
      <c r="H75" s="136"/>
      <c r="I75" s="136"/>
      <c r="J75" s="136"/>
      <c r="K75" s="136"/>
      <c r="L75" s="136"/>
      <c r="M75" s="136"/>
      <c r="N75" s="136"/>
      <c r="O75" s="136"/>
      <c r="P75" s="136"/>
      <c r="Q75" s="137"/>
    </row>
    <row r="76" spans="1:17" x14ac:dyDescent="0.25">
      <c r="A76" s="105"/>
      <c r="B76" s="136"/>
      <c r="C76" s="644" t="str">
        <f>+"Povezana osoba ("&amp;+G6&amp;")  potvrđuje točnost i potpunost podataka navedenih u ovoj Izjavi."</f>
        <v>Povezana osoba ()  potvrđuje točnost i potpunost podataka navedenih u ovoj Izjavi.</v>
      </c>
      <c r="D76" s="644"/>
      <c r="E76" s="644"/>
      <c r="F76" s="644"/>
      <c r="G76" s="644"/>
      <c r="H76" s="644"/>
      <c r="I76" s="644"/>
      <c r="J76" s="644"/>
      <c r="K76" s="644"/>
      <c r="L76" s="644"/>
      <c r="M76" s="644"/>
      <c r="N76" s="644"/>
      <c r="O76" s="145"/>
      <c r="P76" s="136"/>
      <c r="Q76" s="137"/>
    </row>
    <row r="77" spans="1:17" x14ac:dyDescent="0.25">
      <c r="A77" s="105"/>
      <c r="B77" s="136"/>
      <c r="C77" s="145"/>
      <c r="D77" s="145"/>
      <c r="E77" s="145"/>
      <c r="F77" s="145"/>
      <c r="G77" s="145"/>
      <c r="H77" s="145"/>
      <c r="I77" s="145"/>
      <c r="J77" s="145"/>
      <c r="K77" s="145"/>
      <c r="L77" s="145"/>
      <c r="M77" s="145"/>
      <c r="N77" s="145"/>
      <c r="O77" s="145"/>
      <c r="P77" s="136"/>
      <c r="Q77" s="137"/>
    </row>
    <row r="78" spans="1:17" x14ac:dyDescent="0.25">
      <c r="A78" s="105"/>
      <c r="B78" s="136"/>
      <c r="C78" s="145"/>
      <c r="D78" s="145"/>
      <c r="E78" s="145"/>
      <c r="F78" s="145"/>
      <c r="G78" s="145"/>
      <c r="H78" s="145"/>
      <c r="I78" s="145"/>
      <c r="J78" s="145"/>
      <c r="K78" s="145"/>
      <c r="L78" s="145"/>
      <c r="M78" s="145"/>
      <c r="N78" s="145"/>
      <c r="O78" s="145"/>
      <c r="P78" s="136"/>
      <c r="Q78" s="137"/>
    </row>
    <row r="79" spans="1:17" x14ac:dyDescent="0.25">
      <c r="A79" s="105"/>
      <c r="B79" s="136"/>
      <c r="C79" s="136"/>
      <c r="D79" s="136"/>
      <c r="E79" s="136"/>
      <c r="F79" s="136"/>
      <c r="G79" s="136"/>
      <c r="H79" s="136"/>
      <c r="I79" s="136"/>
      <c r="J79" s="274"/>
      <c r="K79" s="274"/>
      <c r="L79" s="136"/>
      <c r="M79" s="136"/>
      <c r="N79" s="136"/>
      <c r="O79" s="136"/>
      <c r="P79" s="136"/>
      <c r="Q79" s="137"/>
    </row>
    <row r="80" spans="1:17" x14ac:dyDescent="0.25">
      <c r="A80" s="105"/>
      <c r="B80" s="136"/>
      <c r="C80" s="62"/>
      <c r="D80" s="62"/>
      <c r="E80" s="62"/>
      <c r="F80" s="62"/>
      <c r="G80" s="62"/>
      <c r="H80" s="62"/>
      <c r="I80" s="62"/>
      <c r="J80" s="276"/>
      <c r="K80" s="276"/>
      <c r="L80" s="62"/>
      <c r="M80" s="62"/>
      <c r="N80" s="62"/>
      <c r="O80" s="62"/>
      <c r="P80" s="62"/>
      <c r="Q80" s="63"/>
    </row>
    <row r="81" spans="1:17" x14ac:dyDescent="0.25">
      <c r="A81" s="105"/>
      <c r="B81" s="136"/>
      <c r="C81" s="62" t="s">
        <v>1905</v>
      </c>
      <c r="D81" s="641"/>
      <c r="E81" s="641"/>
      <c r="F81" s="277">
        <f ca="1">TODAY()</f>
        <v>43291</v>
      </c>
      <c r="G81" s="62"/>
      <c r="H81" s="62"/>
      <c r="I81" s="476" t="s">
        <v>1948</v>
      </c>
      <c r="J81" s="476"/>
      <c r="K81" s="62"/>
      <c r="L81" s="62"/>
      <c r="M81" s="62"/>
      <c r="N81" s="62"/>
      <c r="O81" s="62"/>
      <c r="P81" s="62"/>
      <c r="Q81" s="63"/>
    </row>
    <row r="82" spans="1:17" x14ac:dyDescent="0.25">
      <c r="A82" s="105"/>
      <c r="B82" s="136"/>
      <c r="C82" s="62"/>
      <c r="D82" s="62"/>
      <c r="E82" s="62"/>
      <c r="F82" s="62"/>
      <c r="G82" s="62"/>
      <c r="H82" s="62"/>
      <c r="I82" s="62"/>
      <c r="J82" s="62"/>
      <c r="K82" s="62"/>
      <c r="L82" s="62"/>
      <c r="M82" s="62"/>
      <c r="N82" s="62"/>
      <c r="O82" s="62"/>
      <c r="P82" s="62"/>
      <c r="Q82" s="63"/>
    </row>
    <row r="83" spans="1:17" x14ac:dyDescent="0.25">
      <c r="A83" s="105"/>
      <c r="B83" s="136"/>
      <c r="C83" s="62"/>
      <c r="D83" s="62"/>
      <c r="E83" s="62"/>
      <c r="F83" s="62"/>
      <c r="G83" s="62"/>
      <c r="H83" s="62"/>
      <c r="I83" s="62"/>
      <c r="J83" s="62"/>
      <c r="K83" s="62"/>
      <c r="L83" s="62"/>
      <c r="M83" s="62"/>
      <c r="N83" s="62"/>
      <c r="O83" s="62"/>
      <c r="P83" s="62"/>
      <c r="Q83" s="63"/>
    </row>
    <row r="84" spans="1:17" x14ac:dyDescent="0.25">
      <c r="A84" s="105"/>
      <c r="B84" s="136"/>
      <c r="C84" s="62"/>
      <c r="D84" s="62"/>
      <c r="E84" s="62"/>
      <c r="F84" s="62"/>
      <c r="G84" s="62"/>
      <c r="H84" s="62"/>
      <c r="I84" s="62"/>
      <c r="J84" s="62"/>
      <c r="K84" s="62"/>
      <c r="L84" s="62"/>
      <c r="M84" s="62"/>
      <c r="N84" s="62"/>
      <c r="O84" s="62"/>
      <c r="P84" s="62"/>
      <c r="Q84" s="63"/>
    </row>
    <row r="85" spans="1:17" x14ac:dyDescent="0.25">
      <c r="A85" s="275"/>
      <c r="B85" s="136"/>
      <c r="C85" s="62"/>
      <c r="D85" s="641"/>
      <c r="E85" s="641"/>
      <c r="F85" s="641"/>
      <c r="G85" s="62"/>
      <c r="H85" s="62"/>
      <c r="I85" s="641"/>
      <c r="J85" s="641"/>
      <c r="K85" s="62"/>
      <c r="L85" s="62"/>
      <c r="M85" s="62"/>
      <c r="N85" s="62"/>
      <c r="O85" s="62"/>
      <c r="P85" s="62"/>
      <c r="Q85" s="63"/>
    </row>
    <row r="86" spans="1:17" x14ac:dyDescent="0.25">
      <c r="A86" s="105"/>
      <c r="B86" s="136"/>
      <c r="C86" s="62"/>
      <c r="D86" s="649" t="s">
        <v>3268</v>
      </c>
      <c r="E86" s="649"/>
      <c r="F86" s="649"/>
      <c r="G86" s="62"/>
      <c r="H86" s="62"/>
      <c r="I86" s="476" t="s">
        <v>1947</v>
      </c>
      <c r="J86" s="476"/>
      <c r="K86" s="62"/>
      <c r="L86" s="62"/>
      <c r="M86" s="62"/>
      <c r="N86" s="62"/>
      <c r="O86" s="62"/>
      <c r="P86" s="62"/>
      <c r="Q86" s="63"/>
    </row>
    <row r="87" spans="1:17" x14ac:dyDescent="0.25">
      <c r="A87" s="105"/>
      <c r="B87" s="136"/>
      <c r="C87" s="62"/>
      <c r="D87" s="62"/>
      <c r="E87" s="62"/>
      <c r="F87" s="62"/>
      <c r="G87" s="62"/>
      <c r="H87" s="62"/>
      <c r="I87" s="62"/>
      <c r="J87" s="62"/>
      <c r="K87" s="62"/>
      <c r="L87" s="62"/>
      <c r="M87" s="62"/>
      <c r="N87" s="62"/>
      <c r="O87" s="62"/>
      <c r="P87" s="62"/>
      <c r="Q87" s="63"/>
    </row>
    <row r="88" spans="1:17" x14ac:dyDescent="0.25">
      <c r="A88" s="105"/>
      <c r="B88" s="136"/>
      <c r="C88" s="62"/>
      <c r="D88" s="62"/>
      <c r="E88" s="62"/>
      <c r="F88" s="62"/>
      <c r="G88" s="62"/>
      <c r="H88" s="62"/>
      <c r="I88" s="62"/>
      <c r="J88" s="62"/>
      <c r="K88" s="62"/>
      <c r="L88" s="62"/>
      <c r="M88" s="62"/>
      <c r="N88" s="62"/>
      <c r="O88" s="62"/>
      <c r="P88" s="62"/>
      <c r="Q88" s="63"/>
    </row>
    <row r="89" spans="1:17" x14ac:dyDescent="0.25">
      <c r="A89" s="105"/>
      <c r="B89" s="136"/>
      <c r="C89" s="62"/>
      <c r="D89" s="62"/>
      <c r="E89" s="62"/>
      <c r="F89" s="62"/>
      <c r="G89" s="62"/>
      <c r="H89" s="62"/>
      <c r="I89" s="641"/>
      <c r="J89" s="641"/>
      <c r="K89" s="62"/>
      <c r="L89" s="62"/>
      <c r="M89" s="62"/>
      <c r="N89" s="62"/>
      <c r="O89" s="62"/>
      <c r="P89" s="62"/>
      <c r="Q89" s="63"/>
    </row>
    <row r="90" spans="1:17" x14ac:dyDescent="0.25">
      <c r="A90" s="105"/>
      <c r="B90" s="136"/>
      <c r="C90" s="62"/>
      <c r="D90" s="62"/>
      <c r="E90" s="62"/>
      <c r="F90" s="62"/>
      <c r="G90" s="62"/>
      <c r="H90" s="62"/>
      <c r="I90" s="476" t="s">
        <v>1931</v>
      </c>
      <c r="J90" s="476"/>
      <c r="K90" s="62"/>
      <c r="L90" s="62"/>
      <c r="M90" s="62"/>
      <c r="N90" s="62"/>
      <c r="O90" s="62"/>
      <c r="P90" s="62"/>
      <c r="Q90" s="63"/>
    </row>
    <row r="91" spans="1:17" ht="15.75" thickBot="1" x14ac:dyDescent="0.3">
      <c r="A91" s="119"/>
      <c r="B91" s="120"/>
      <c r="C91" s="69"/>
      <c r="D91" s="69"/>
      <c r="E91" s="69"/>
      <c r="F91" s="69"/>
      <c r="G91" s="69"/>
      <c r="H91" s="69"/>
      <c r="I91" s="69"/>
      <c r="J91" s="69"/>
      <c r="K91" s="69"/>
      <c r="L91" s="69"/>
      <c r="M91" s="69"/>
      <c r="N91" s="69"/>
      <c r="O91" s="69"/>
      <c r="P91" s="69"/>
      <c r="Q91" s="73"/>
    </row>
  </sheetData>
  <sheetProtection password="FA8D" sheet="1" objects="1" scenarios="1" selectLockedCells="1"/>
  <mergeCells count="71">
    <mergeCell ref="D85:F85"/>
    <mergeCell ref="D86:F86"/>
    <mergeCell ref="I86:J86"/>
    <mergeCell ref="I85:J85"/>
    <mergeCell ref="D38:F38"/>
    <mergeCell ref="D39:F39"/>
    <mergeCell ref="D40:F40"/>
    <mergeCell ref="D66:F66"/>
    <mergeCell ref="D65:F65"/>
    <mergeCell ref="I81:J81"/>
    <mergeCell ref="D67:F67"/>
    <mergeCell ref="D64:F64"/>
    <mergeCell ref="C73:P74"/>
    <mergeCell ref="D47:K47"/>
    <mergeCell ref="D59:K59"/>
    <mergeCell ref="D42:F42"/>
    <mergeCell ref="C37:I37"/>
    <mergeCell ref="D54:F54"/>
    <mergeCell ref="D55:F55"/>
    <mergeCell ref="D44:K44"/>
    <mergeCell ref="D56:K56"/>
    <mergeCell ref="C21:D21"/>
    <mergeCell ref="D34:K34"/>
    <mergeCell ref="C8:F8"/>
    <mergeCell ref="G8:K8"/>
    <mergeCell ref="C9:F9"/>
    <mergeCell ref="D27:F27"/>
    <mergeCell ref="D26:F26"/>
    <mergeCell ref="G9:K9"/>
    <mergeCell ref="C20:L20"/>
    <mergeCell ref="C23:L23"/>
    <mergeCell ref="C25:I25"/>
    <mergeCell ref="D32:K32"/>
    <mergeCell ref="G17:K17"/>
    <mergeCell ref="D35:K35"/>
    <mergeCell ref="D28:F28"/>
    <mergeCell ref="D29:F29"/>
    <mergeCell ref="D30:F30"/>
    <mergeCell ref="D31:F31"/>
    <mergeCell ref="I90:J90"/>
    <mergeCell ref="I89:J89"/>
    <mergeCell ref="D41:F41"/>
    <mergeCell ref="C61:G61"/>
    <mergeCell ref="D46:K46"/>
    <mergeCell ref="D58:K58"/>
    <mergeCell ref="D43:F43"/>
    <mergeCell ref="C49:I49"/>
    <mergeCell ref="D51:F51"/>
    <mergeCell ref="D52:F52"/>
    <mergeCell ref="D53:F53"/>
    <mergeCell ref="D50:F50"/>
    <mergeCell ref="C70:P71"/>
    <mergeCell ref="C76:N76"/>
    <mergeCell ref="D81:E81"/>
    <mergeCell ref="D63:F63"/>
    <mergeCell ref="B2:M2"/>
    <mergeCell ref="C12:F12"/>
    <mergeCell ref="C17:F17"/>
    <mergeCell ref="C16:F16"/>
    <mergeCell ref="G16:K16"/>
    <mergeCell ref="C13:F13"/>
    <mergeCell ref="G13:K13"/>
    <mergeCell ref="C14:F14"/>
    <mergeCell ref="G14:K14"/>
    <mergeCell ref="C15:F15"/>
    <mergeCell ref="G15:K15"/>
    <mergeCell ref="C7:F7"/>
    <mergeCell ref="G7:K7"/>
    <mergeCell ref="C3:M3"/>
    <mergeCell ref="C6:F6"/>
    <mergeCell ref="G6:K6"/>
  </mergeCells>
  <dataValidations count="2">
    <dataValidation type="list" allowBlank="1" showInputMessage="1" showErrorMessage="1" sqref="I27:I31 I39:I43 I51:I55">
      <formula1>Županije</formula1>
    </dataValidation>
    <dataValidation type="list" allowBlank="1" showInputMessage="1" showErrorMessage="1" sqref="G27:G31 G39:G43 G51:G55">
      <formula1>Potpore2</formula1>
    </dataValidation>
  </dataValidations>
  <pageMargins left="0.25" right="0.25" top="0.75" bottom="0.75" header="0.3" footer="0.3"/>
  <pageSetup paperSize="9" scale="50" orientation="landscape" r:id="rId1"/>
  <headerFooter>
    <oddFooter>&amp;L&amp;10ESIF Krediti za rast i razvoj, &amp;A
Verzija: &amp;F&amp;CStranica &amp;P od &amp;N&amp;R&amp;D. &amp;T</oddFooter>
  </headerFooter>
  <rowBreaks count="1" manualBreakCount="1">
    <brk id="4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Pomocni!$AA$5:$AA$7</xm:f>
          </x14:formula1>
          <xm:sqref>C21:D21</xm:sqref>
        </x14:dataValidation>
        <x14:dataValidation type="list" allowBlank="1" showInputMessage="1" showErrorMessage="1">
          <x14:formula1>
            <xm:f>Pomocni!$T$46:$T$67</xm:f>
          </x14:formula1>
          <xm:sqref>G17:K17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V71"/>
  <sheetViews>
    <sheetView zoomScaleNormal="100" zoomScaleSheetLayoutView="110" workbookViewId="0">
      <selection activeCell="H8" sqref="H8"/>
    </sheetView>
  </sheetViews>
  <sheetFormatPr defaultRowHeight="15" x14ac:dyDescent="0.25"/>
  <cols>
    <col min="1" max="1" width="1.5703125" style="90" customWidth="1"/>
    <col min="2" max="2" width="4.140625" style="305" customWidth="1"/>
    <col min="3" max="3" width="3.7109375" style="306" customWidth="1"/>
    <col min="4" max="4" width="24.28515625" style="306" customWidth="1"/>
    <col min="5" max="5" width="1.42578125" style="306" customWidth="1"/>
    <col min="6" max="6" width="27.42578125" style="306" customWidth="1"/>
    <col min="7" max="7" width="25.28515625" style="306" customWidth="1"/>
    <col min="8" max="8" width="19.85546875" style="90" customWidth="1"/>
    <col min="9" max="9" width="1.7109375" style="90" customWidth="1"/>
    <col min="10" max="10" width="44.28515625" style="90" hidden="1" customWidth="1"/>
    <col min="11" max="11" width="105" style="90" hidden="1" customWidth="1"/>
    <col min="12" max="12" width="0" style="90" hidden="1" customWidth="1"/>
    <col min="13" max="13" width="10.140625" style="90" bestFit="1" customWidth="1"/>
    <col min="14" max="16384" width="9.140625" style="90"/>
  </cols>
  <sheetData>
    <row r="1" spans="1:22" ht="9" customHeight="1" x14ac:dyDescent="0.25">
      <c r="A1" s="136"/>
      <c r="B1" s="134"/>
      <c r="C1" s="160"/>
      <c r="D1" s="160"/>
      <c r="E1" s="160"/>
      <c r="F1" s="160"/>
      <c r="G1" s="160"/>
      <c r="H1" s="136"/>
      <c r="I1" s="136"/>
    </row>
    <row r="2" spans="1:22" ht="15" customHeight="1" x14ac:dyDescent="0.25">
      <c r="A2" s="136"/>
      <c r="B2" s="134"/>
      <c r="C2" s="655" t="s">
        <v>3264</v>
      </c>
      <c r="D2" s="655"/>
      <c r="E2" s="655"/>
      <c r="F2" s="655"/>
      <c r="G2" s="655"/>
      <c r="H2" s="655"/>
      <c r="I2" s="287"/>
      <c r="J2" s="288"/>
      <c r="K2" s="288"/>
      <c r="L2" s="288"/>
      <c r="M2" s="288"/>
      <c r="N2" s="288"/>
      <c r="O2" s="288"/>
      <c r="P2" s="288"/>
      <c r="Q2" s="288"/>
      <c r="R2" s="288"/>
      <c r="S2" s="288"/>
      <c r="T2" s="288"/>
      <c r="U2" s="288"/>
      <c r="V2" s="288"/>
    </row>
    <row r="3" spans="1:22" ht="61.5" customHeight="1" x14ac:dyDescent="0.25">
      <c r="A3" s="136"/>
      <c r="B3" s="134"/>
      <c r="C3" s="655"/>
      <c r="D3" s="655"/>
      <c r="E3" s="655"/>
      <c r="F3" s="655"/>
      <c r="G3" s="655"/>
      <c r="H3" s="655"/>
      <c r="I3" s="287"/>
      <c r="J3" s="288"/>
      <c r="K3" s="288"/>
      <c r="L3" s="288"/>
      <c r="M3" s="288"/>
      <c r="N3" s="288"/>
      <c r="O3" s="288"/>
      <c r="P3" s="288"/>
      <c r="Q3" s="288"/>
      <c r="R3" s="288"/>
      <c r="S3" s="288"/>
      <c r="T3" s="288"/>
      <c r="U3" s="288"/>
      <c r="V3" s="288"/>
    </row>
    <row r="4" spans="1:22" ht="125.25" customHeight="1" x14ac:dyDescent="0.25">
      <c r="A4" s="136"/>
      <c r="B4" s="134"/>
      <c r="C4" s="657" t="s">
        <v>3336</v>
      </c>
      <c r="D4" s="657"/>
      <c r="E4" s="657"/>
      <c r="F4" s="657"/>
      <c r="G4" s="648"/>
      <c r="H4" s="648"/>
      <c r="I4" s="287"/>
      <c r="J4" s="288"/>
      <c r="K4" s="288"/>
      <c r="L4" s="288"/>
      <c r="M4" s="288"/>
      <c r="N4" s="288"/>
      <c r="O4" s="288"/>
      <c r="P4" s="288"/>
      <c r="Q4" s="288"/>
      <c r="R4" s="288"/>
      <c r="S4" s="288"/>
      <c r="T4" s="288"/>
      <c r="U4" s="288"/>
      <c r="V4" s="288"/>
    </row>
    <row r="5" spans="1:22" x14ac:dyDescent="0.25">
      <c r="A5" s="136"/>
      <c r="B5" s="134"/>
      <c r="C5" s="160"/>
      <c r="D5" s="160"/>
      <c r="E5" s="160"/>
      <c r="F5" s="160"/>
      <c r="G5" s="160"/>
      <c r="H5" s="136"/>
      <c r="I5" s="136"/>
    </row>
    <row r="6" spans="1:22" x14ac:dyDescent="0.25">
      <c r="A6" s="136"/>
      <c r="B6" s="106" t="s">
        <v>2105</v>
      </c>
      <c r="C6" s="654" t="s">
        <v>2195</v>
      </c>
      <c r="D6" s="654"/>
      <c r="E6" s="654"/>
      <c r="F6" s="654"/>
      <c r="G6" s="654"/>
      <c r="H6" s="654"/>
      <c r="I6" s="136"/>
    </row>
    <row r="7" spans="1:22" x14ac:dyDescent="0.25">
      <c r="A7" s="136"/>
      <c r="B7" s="106"/>
      <c r="C7" s="289" t="s">
        <v>2111</v>
      </c>
      <c r="D7" s="658" t="s">
        <v>2181</v>
      </c>
      <c r="E7" s="658"/>
      <c r="F7" s="658"/>
      <c r="G7" s="658"/>
      <c r="H7" s="278"/>
      <c r="I7" s="136"/>
    </row>
    <row r="8" spans="1:22" x14ac:dyDescent="0.25">
      <c r="A8" s="136"/>
      <c r="B8" s="106"/>
      <c r="C8" s="289" t="s">
        <v>2112</v>
      </c>
      <c r="D8" s="659" t="s">
        <v>2182</v>
      </c>
      <c r="E8" s="659"/>
      <c r="F8" s="659"/>
      <c r="G8" s="659"/>
      <c r="H8" s="279"/>
      <c r="I8" s="136"/>
    </row>
    <row r="9" spans="1:22" ht="15" customHeight="1" x14ac:dyDescent="0.25">
      <c r="A9" s="136"/>
      <c r="B9" s="106"/>
      <c r="C9" s="289"/>
      <c r="D9" s="660" t="s">
        <v>2037</v>
      </c>
      <c r="E9" s="660"/>
      <c r="F9" s="660"/>
      <c r="G9" s="660"/>
      <c r="H9" s="290">
        <f>SUM(H6:H8)</f>
        <v>0</v>
      </c>
      <c r="I9" s="136"/>
      <c r="M9" s="296" t="str">
        <f>IF(H9='Obrazac 1a'!J73, "", Pomocni!Y8)</f>
        <v/>
      </c>
    </row>
    <row r="10" spans="1:22" ht="15" customHeight="1" x14ac:dyDescent="0.25">
      <c r="A10" s="136"/>
      <c r="B10" s="106" t="s">
        <v>2106</v>
      </c>
      <c r="C10" s="654" t="s">
        <v>2183</v>
      </c>
      <c r="D10" s="654"/>
      <c r="E10" s="654"/>
      <c r="F10" s="654"/>
      <c r="G10" s="654"/>
      <c r="H10" s="654"/>
      <c r="I10" s="136"/>
    </row>
    <row r="11" spans="1:22" x14ac:dyDescent="0.25">
      <c r="A11" s="136"/>
      <c r="B11" s="106"/>
      <c r="C11" s="289" t="s">
        <v>2111</v>
      </c>
      <c r="D11" s="659" t="s">
        <v>2047</v>
      </c>
      <c r="E11" s="659"/>
      <c r="F11" s="659"/>
      <c r="G11" s="659"/>
      <c r="H11" s="278"/>
      <c r="I11" s="136"/>
      <c r="K11" s="291" t="s">
        <v>3250</v>
      </c>
    </row>
    <row r="12" spans="1:22" x14ac:dyDescent="0.25">
      <c r="A12" s="136"/>
      <c r="B12" s="106"/>
      <c r="C12" s="289" t="s">
        <v>2112</v>
      </c>
      <c r="D12" s="659" t="s">
        <v>2046</v>
      </c>
      <c r="E12" s="659"/>
      <c r="F12" s="659"/>
      <c r="G12" s="659"/>
      <c r="H12" s="280"/>
      <c r="I12" s="136"/>
      <c r="K12" s="292"/>
    </row>
    <row r="13" spans="1:22" x14ac:dyDescent="0.25">
      <c r="A13" s="136"/>
      <c r="B13" s="106"/>
      <c r="C13" s="289" t="s">
        <v>2113</v>
      </c>
      <c r="D13" s="659" t="s">
        <v>2045</v>
      </c>
      <c r="E13" s="659"/>
      <c r="F13" s="659"/>
      <c r="G13" s="659"/>
      <c r="H13" s="280"/>
      <c r="I13" s="136"/>
      <c r="K13" s="292"/>
    </row>
    <row r="14" spans="1:22" x14ac:dyDescent="0.25">
      <c r="A14" s="136"/>
      <c r="B14" s="106"/>
      <c r="C14" s="289" t="s">
        <v>2114</v>
      </c>
      <c r="D14" s="659" t="s">
        <v>2044</v>
      </c>
      <c r="E14" s="659"/>
      <c r="F14" s="659"/>
      <c r="G14" s="659"/>
      <c r="H14" s="280"/>
      <c r="I14" s="136"/>
      <c r="K14" s="292"/>
    </row>
    <row r="15" spans="1:22" ht="15" customHeight="1" x14ac:dyDescent="0.25">
      <c r="A15" s="136"/>
      <c r="B15" s="106"/>
      <c r="C15" s="289"/>
      <c r="D15" s="660" t="s">
        <v>2037</v>
      </c>
      <c r="E15" s="660"/>
      <c r="F15" s="660"/>
      <c r="G15" s="660"/>
      <c r="H15" s="290">
        <f>SUM(H11:H14)</f>
        <v>0</v>
      </c>
      <c r="I15" s="136"/>
      <c r="K15" s="292"/>
    </row>
    <row r="16" spans="1:22" ht="6" customHeight="1" x14ac:dyDescent="0.25">
      <c r="A16" s="136"/>
      <c r="B16" s="106"/>
      <c r="C16" s="293"/>
      <c r="D16" s="293"/>
      <c r="E16" s="293"/>
      <c r="F16" s="293"/>
      <c r="G16" s="293"/>
      <c r="H16" s="136"/>
      <c r="I16" s="136"/>
      <c r="K16" s="292"/>
    </row>
    <row r="17" spans="1:12" ht="31.5" customHeight="1" x14ac:dyDescent="0.25">
      <c r="A17" s="136"/>
      <c r="B17" s="106" t="s">
        <v>2107</v>
      </c>
      <c r="C17" s="656" t="s">
        <v>2184</v>
      </c>
      <c r="D17" s="656"/>
      <c r="E17" s="656"/>
      <c r="F17" s="656"/>
      <c r="G17" s="656"/>
      <c r="H17" s="283"/>
      <c r="I17" s="136"/>
      <c r="J17" s="294"/>
      <c r="K17" s="295" t="s">
        <v>3242</v>
      </c>
      <c r="L17" s="296" t="s">
        <v>3258</v>
      </c>
    </row>
    <row r="18" spans="1:12" ht="29.25" customHeight="1" x14ac:dyDescent="0.25">
      <c r="A18" s="136"/>
      <c r="B18" s="106" t="s">
        <v>2108</v>
      </c>
      <c r="C18" s="661" t="s">
        <v>2185</v>
      </c>
      <c r="D18" s="661"/>
      <c r="E18" s="661"/>
      <c r="F18" s="661"/>
      <c r="G18" s="661"/>
      <c r="H18" s="282"/>
      <c r="I18" s="136"/>
      <c r="K18" s="292"/>
    </row>
    <row r="19" spans="1:12" ht="30.75" customHeight="1" x14ac:dyDescent="0.25">
      <c r="A19" s="136"/>
      <c r="B19" s="106" t="s">
        <v>2109</v>
      </c>
      <c r="C19" s="661" t="s">
        <v>2072</v>
      </c>
      <c r="D19" s="661"/>
      <c r="E19" s="661"/>
      <c r="F19" s="661"/>
      <c r="G19" s="661"/>
      <c r="H19" s="282"/>
      <c r="I19" s="136"/>
      <c r="K19" s="291" t="s">
        <v>3243</v>
      </c>
    </row>
    <row r="20" spans="1:12" x14ac:dyDescent="0.25">
      <c r="A20" s="136"/>
      <c r="B20" s="106" t="s">
        <v>2110</v>
      </c>
      <c r="C20" s="661" t="s">
        <v>2070</v>
      </c>
      <c r="D20" s="661"/>
      <c r="E20" s="661"/>
      <c r="F20" s="661"/>
      <c r="G20" s="661"/>
      <c r="H20" s="297"/>
      <c r="I20" s="136"/>
    </row>
    <row r="21" spans="1:12" ht="48.75" customHeight="1" x14ac:dyDescent="0.25">
      <c r="A21" s="136"/>
      <c r="B21" s="106"/>
      <c r="C21" s="662"/>
      <c r="D21" s="663"/>
      <c r="E21" s="663"/>
      <c r="F21" s="663"/>
      <c r="G21" s="663"/>
      <c r="H21" s="664"/>
      <c r="I21" s="136"/>
    </row>
    <row r="22" spans="1:12" ht="29.25" customHeight="1" x14ac:dyDescent="0.25">
      <c r="A22" s="136"/>
      <c r="B22" s="106" t="s">
        <v>2117</v>
      </c>
      <c r="C22" s="661" t="s">
        <v>2186</v>
      </c>
      <c r="D22" s="661"/>
      <c r="E22" s="661"/>
      <c r="F22" s="661"/>
      <c r="G22" s="661"/>
      <c r="H22" s="282"/>
      <c r="I22" s="136"/>
    </row>
    <row r="23" spans="1:12" x14ac:dyDescent="0.25">
      <c r="A23" s="136"/>
      <c r="B23" s="106" t="s">
        <v>2119</v>
      </c>
      <c r="C23" s="661" t="s">
        <v>2070</v>
      </c>
      <c r="D23" s="661"/>
      <c r="E23" s="661"/>
      <c r="F23" s="661"/>
      <c r="G23" s="661"/>
      <c r="H23" s="297"/>
      <c r="I23" s="136"/>
    </row>
    <row r="24" spans="1:12" ht="48.75" customHeight="1" x14ac:dyDescent="0.25">
      <c r="A24" s="136"/>
      <c r="B24" s="106"/>
      <c r="C24" s="662"/>
      <c r="D24" s="663"/>
      <c r="E24" s="663"/>
      <c r="F24" s="663"/>
      <c r="G24" s="663"/>
      <c r="H24" s="664"/>
      <c r="I24" s="136"/>
    </row>
    <row r="25" spans="1:12" x14ac:dyDescent="0.25">
      <c r="A25" s="136"/>
      <c r="B25" s="106" t="s">
        <v>2120</v>
      </c>
      <c r="C25" s="661" t="s">
        <v>2069</v>
      </c>
      <c r="D25" s="661"/>
      <c r="E25" s="661"/>
      <c r="F25" s="661"/>
      <c r="G25" s="661"/>
      <c r="H25" s="297"/>
      <c r="I25" s="136"/>
      <c r="K25" s="298" t="s">
        <v>3244</v>
      </c>
      <c r="L25" s="90" t="s">
        <v>3259</v>
      </c>
    </row>
    <row r="26" spans="1:12" ht="48.75" customHeight="1" x14ac:dyDescent="0.25">
      <c r="A26" s="136"/>
      <c r="B26" s="106"/>
      <c r="C26" s="662"/>
      <c r="D26" s="663"/>
      <c r="E26" s="663"/>
      <c r="F26" s="663"/>
      <c r="G26" s="663"/>
      <c r="H26" s="664"/>
      <c r="I26" s="136"/>
    </row>
    <row r="27" spans="1:12" ht="29.25" customHeight="1" x14ac:dyDescent="0.25">
      <c r="A27" s="136"/>
      <c r="B27" s="106" t="s">
        <v>2121</v>
      </c>
      <c r="C27" s="661" t="s">
        <v>2187</v>
      </c>
      <c r="D27" s="661"/>
      <c r="E27" s="661"/>
      <c r="F27" s="661"/>
      <c r="G27" s="661"/>
      <c r="H27" s="282"/>
      <c r="I27" s="136"/>
      <c r="K27" s="291" t="s">
        <v>3245</v>
      </c>
    </row>
    <row r="28" spans="1:12" x14ac:dyDescent="0.25">
      <c r="A28" s="136"/>
      <c r="B28" s="106" t="s">
        <v>2122</v>
      </c>
      <c r="C28" s="661" t="s">
        <v>2067</v>
      </c>
      <c r="D28" s="661"/>
      <c r="E28" s="661"/>
      <c r="F28" s="661"/>
      <c r="G28" s="661"/>
      <c r="H28" s="297"/>
      <c r="I28" s="136"/>
    </row>
    <row r="29" spans="1:12" ht="48.75" customHeight="1" x14ac:dyDescent="0.25">
      <c r="A29" s="136"/>
      <c r="B29" s="106"/>
      <c r="C29" s="662"/>
      <c r="D29" s="663"/>
      <c r="E29" s="663"/>
      <c r="F29" s="663"/>
      <c r="G29" s="663"/>
      <c r="H29" s="664"/>
      <c r="I29" s="136"/>
    </row>
    <row r="30" spans="1:12" ht="29.25" customHeight="1" x14ac:dyDescent="0.25">
      <c r="A30" s="136"/>
      <c r="B30" s="106" t="s">
        <v>2123</v>
      </c>
      <c r="C30" s="661" t="s">
        <v>2188</v>
      </c>
      <c r="D30" s="661"/>
      <c r="E30" s="661"/>
      <c r="F30" s="661"/>
      <c r="G30" s="661"/>
      <c r="H30" s="282"/>
      <c r="I30" s="136"/>
      <c r="K30" s="299" t="s">
        <v>3246</v>
      </c>
    </row>
    <row r="31" spans="1:12" x14ac:dyDescent="0.25">
      <c r="A31" s="136"/>
      <c r="B31" s="106" t="s">
        <v>2124</v>
      </c>
      <c r="C31" s="666" t="s">
        <v>2065</v>
      </c>
      <c r="D31" s="666"/>
      <c r="E31" s="666"/>
      <c r="F31" s="666"/>
      <c r="G31" s="666"/>
      <c r="H31" s="300"/>
      <c r="I31" s="136"/>
    </row>
    <row r="32" spans="1:12" ht="48.75" customHeight="1" x14ac:dyDescent="0.25">
      <c r="A32" s="136"/>
      <c r="B32" s="106"/>
      <c r="C32" s="662"/>
      <c r="D32" s="663"/>
      <c r="E32" s="663"/>
      <c r="F32" s="663"/>
      <c r="G32" s="663"/>
      <c r="H32" s="664"/>
      <c r="I32" s="136"/>
    </row>
    <row r="33" spans="1:12" ht="30.75" customHeight="1" x14ac:dyDescent="0.25">
      <c r="A33" s="136"/>
      <c r="B33" s="106" t="s">
        <v>2125</v>
      </c>
      <c r="C33" s="665" t="s">
        <v>2189</v>
      </c>
      <c r="D33" s="665"/>
      <c r="E33" s="665"/>
      <c r="F33" s="665"/>
      <c r="G33" s="665"/>
      <c r="H33" s="282"/>
      <c r="I33" s="136"/>
      <c r="K33" s="291" t="s">
        <v>3247</v>
      </c>
      <c r="L33" s="296" t="s">
        <v>3257</v>
      </c>
    </row>
    <row r="34" spans="1:12" ht="29.25" customHeight="1" x14ac:dyDescent="0.25">
      <c r="A34" s="136"/>
      <c r="B34" s="106" t="s">
        <v>2126</v>
      </c>
      <c r="C34" s="661" t="s">
        <v>3263</v>
      </c>
      <c r="D34" s="661"/>
      <c r="E34" s="661"/>
      <c r="F34" s="661"/>
      <c r="G34" s="661"/>
      <c r="H34" s="282"/>
      <c r="I34" s="136"/>
    </row>
    <row r="35" spans="1:12" x14ac:dyDescent="0.25">
      <c r="A35" s="136"/>
      <c r="B35" s="106" t="s">
        <v>2127</v>
      </c>
      <c r="C35" s="666" t="s">
        <v>2190</v>
      </c>
      <c r="D35" s="666"/>
      <c r="E35" s="666"/>
      <c r="F35" s="666"/>
      <c r="G35" s="666"/>
      <c r="H35" s="300"/>
      <c r="I35" s="136"/>
    </row>
    <row r="36" spans="1:12" ht="48.75" customHeight="1" x14ac:dyDescent="0.25">
      <c r="A36" s="136"/>
      <c r="B36" s="106"/>
      <c r="C36" s="662"/>
      <c r="D36" s="663"/>
      <c r="E36" s="663"/>
      <c r="F36" s="663"/>
      <c r="G36" s="663"/>
      <c r="H36" s="664"/>
      <c r="I36" s="136"/>
    </row>
    <row r="37" spans="1:12" ht="29.25" customHeight="1" x14ac:dyDescent="0.25">
      <c r="A37" s="136"/>
      <c r="B37" s="106" t="s">
        <v>2128</v>
      </c>
      <c r="C37" s="665" t="s">
        <v>2191</v>
      </c>
      <c r="D37" s="665"/>
      <c r="E37" s="665"/>
      <c r="F37" s="665"/>
      <c r="G37" s="665"/>
      <c r="H37" s="283"/>
      <c r="I37" s="136"/>
      <c r="K37" s="301" t="s">
        <v>3248</v>
      </c>
    </row>
    <row r="38" spans="1:12" x14ac:dyDescent="0.25">
      <c r="A38" s="136"/>
      <c r="B38" s="106" t="s">
        <v>2129</v>
      </c>
      <c r="C38" s="666" t="s">
        <v>2192</v>
      </c>
      <c r="D38" s="666"/>
      <c r="E38" s="666"/>
      <c r="F38" s="666"/>
      <c r="G38" s="666"/>
      <c r="H38" s="300"/>
      <c r="I38" s="136"/>
    </row>
    <row r="39" spans="1:12" ht="48.75" customHeight="1" x14ac:dyDescent="0.25">
      <c r="A39" s="136"/>
      <c r="B39" s="106"/>
      <c r="C39" s="662"/>
      <c r="D39" s="663"/>
      <c r="E39" s="663"/>
      <c r="F39" s="663"/>
      <c r="G39" s="663"/>
      <c r="H39" s="664"/>
      <c r="I39" s="136"/>
    </row>
    <row r="40" spans="1:12" x14ac:dyDescent="0.25">
      <c r="A40" s="136"/>
      <c r="B40" s="106" t="s">
        <v>2130</v>
      </c>
      <c r="C40" s="666" t="s">
        <v>2059</v>
      </c>
      <c r="D40" s="666"/>
      <c r="E40" s="666"/>
      <c r="F40" s="666"/>
      <c r="G40" s="666"/>
      <c r="H40" s="300"/>
      <c r="I40" s="136"/>
    </row>
    <row r="41" spans="1:12" ht="48.75" customHeight="1" x14ac:dyDescent="0.25">
      <c r="A41" s="136"/>
      <c r="B41" s="106"/>
      <c r="C41" s="662"/>
      <c r="D41" s="663"/>
      <c r="E41" s="663"/>
      <c r="F41" s="663"/>
      <c r="G41" s="663"/>
      <c r="H41" s="664"/>
      <c r="I41" s="136"/>
    </row>
    <row r="42" spans="1:12" ht="31.5" customHeight="1" x14ac:dyDescent="0.25">
      <c r="A42" s="136"/>
      <c r="B42" s="106" t="s">
        <v>2131</v>
      </c>
      <c r="C42" s="665" t="s">
        <v>2193</v>
      </c>
      <c r="D42" s="665"/>
      <c r="E42" s="665"/>
      <c r="F42" s="665"/>
      <c r="G42" s="665"/>
      <c r="H42" s="283"/>
      <c r="I42" s="136"/>
      <c r="K42" s="301" t="s">
        <v>3249</v>
      </c>
    </row>
    <row r="43" spans="1:12" x14ac:dyDescent="0.25">
      <c r="A43" s="136"/>
      <c r="B43" s="106" t="s">
        <v>2132</v>
      </c>
      <c r="C43" s="666" t="s">
        <v>2059</v>
      </c>
      <c r="D43" s="666"/>
      <c r="E43" s="666"/>
      <c r="F43" s="666"/>
      <c r="G43" s="666"/>
      <c r="H43" s="300"/>
      <c r="I43" s="136"/>
    </row>
    <row r="44" spans="1:12" ht="48.75" customHeight="1" x14ac:dyDescent="0.25">
      <c r="A44" s="136"/>
      <c r="B44" s="106"/>
      <c r="C44" s="662"/>
      <c r="D44" s="663"/>
      <c r="E44" s="663"/>
      <c r="F44" s="663"/>
      <c r="G44" s="663"/>
      <c r="H44" s="664"/>
      <c r="I44" s="136"/>
    </row>
    <row r="45" spans="1:12" x14ac:dyDescent="0.25">
      <c r="A45" s="136"/>
      <c r="B45" s="106" t="s">
        <v>2133</v>
      </c>
      <c r="C45" s="666" t="s">
        <v>2192</v>
      </c>
      <c r="D45" s="666"/>
      <c r="E45" s="666"/>
      <c r="F45" s="666"/>
      <c r="G45" s="666"/>
      <c r="H45" s="300"/>
      <c r="I45" s="136"/>
    </row>
    <row r="46" spans="1:12" ht="48.75" customHeight="1" x14ac:dyDescent="0.25">
      <c r="A46" s="136"/>
      <c r="B46" s="106"/>
      <c r="C46" s="662"/>
      <c r="D46" s="663"/>
      <c r="E46" s="663"/>
      <c r="F46" s="663"/>
      <c r="G46" s="663"/>
      <c r="H46" s="664"/>
      <c r="I46" s="136"/>
    </row>
    <row r="47" spans="1:12" x14ac:dyDescent="0.25">
      <c r="A47" s="136"/>
      <c r="B47" s="106" t="s">
        <v>2216</v>
      </c>
      <c r="C47" s="665" t="s">
        <v>2194</v>
      </c>
      <c r="D47" s="665"/>
      <c r="E47" s="665"/>
      <c r="F47" s="665"/>
      <c r="G47" s="665"/>
      <c r="H47" s="284"/>
      <c r="I47" s="136"/>
    </row>
    <row r="48" spans="1:12" x14ac:dyDescent="0.25">
      <c r="A48" s="136"/>
      <c r="B48" s="106" t="s">
        <v>2217</v>
      </c>
      <c r="C48" s="661" t="s">
        <v>2054</v>
      </c>
      <c r="D48" s="661"/>
      <c r="E48" s="661"/>
      <c r="F48" s="661"/>
      <c r="G48" s="661"/>
      <c r="H48" s="281"/>
      <c r="I48" s="136"/>
    </row>
    <row r="49" spans="1:13" x14ac:dyDescent="0.25">
      <c r="A49" s="136"/>
      <c r="B49" s="106" t="s">
        <v>2218</v>
      </c>
      <c r="C49" s="661" t="s">
        <v>2053</v>
      </c>
      <c r="D49" s="661"/>
      <c r="E49" s="661"/>
      <c r="F49" s="661"/>
      <c r="G49" s="661"/>
      <c r="H49" s="281"/>
      <c r="I49" s="136"/>
    </row>
    <row r="50" spans="1:13" x14ac:dyDescent="0.25">
      <c r="A50" s="136"/>
      <c r="B50" s="106" t="s">
        <v>2219</v>
      </c>
      <c r="C50" s="661" t="s">
        <v>2052</v>
      </c>
      <c r="D50" s="661"/>
      <c r="E50" s="661"/>
      <c r="F50" s="661"/>
      <c r="G50" s="661"/>
      <c r="H50" s="281"/>
      <c r="I50" s="136"/>
    </row>
    <row r="51" spans="1:13" x14ac:dyDescent="0.25">
      <c r="A51" s="136"/>
      <c r="B51" s="106" t="s">
        <v>2220</v>
      </c>
      <c r="C51" s="661" t="s">
        <v>2051</v>
      </c>
      <c r="D51" s="661"/>
      <c r="E51" s="661"/>
      <c r="F51" s="661"/>
      <c r="G51" s="661"/>
      <c r="H51" s="281"/>
      <c r="I51" s="136"/>
    </row>
    <row r="52" spans="1:13" x14ac:dyDescent="0.25">
      <c r="A52" s="136"/>
      <c r="B52" s="106" t="s">
        <v>2221</v>
      </c>
      <c r="C52" s="661" t="s">
        <v>2050</v>
      </c>
      <c r="D52" s="661"/>
      <c r="E52" s="661"/>
      <c r="F52" s="661"/>
      <c r="G52" s="661"/>
      <c r="H52" s="281"/>
      <c r="I52" s="136"/>
      <c r="K52" s="301" t="s">
        <v>3251</v>
      </c>
      <c r="L52" s="296" t="s">
        <v>3257</v>
      </c>
    </row>
    <row r="53" spans="1:13" x14ac:dyDescent="0.25">
      <c r="A53" s="136"/>
      <c r="B53" s="106" t="s">
        <v>2222</v>
      </c>
      <c r="C53" s="666" t="s">
        <v>2049</v>
      </c>
      <c r="D53" s="666"/>
      <c r="E53" s="666"/>
      <c r="F53" s="666"/>
      <c r="G53" s="666"/>
      <c r="H53" s="300"/>
      <c r="I53" s="136"/>
    </row>
    <row r="54" spans="1:13" ht="48.75" customHeight="1" x14ac:dyDescent="0.25">
      <c r="A54" s="136"/>
      <c r="B54" s="106"/>
      <c r="C54" s="662"/>
      <c r="D54" s="663"/>
      <c r="E54" s="663"/>
      <c r="F54" s="663"/>
      <c r="G54" s="663"/>
      <c r="H54" s="664"/>
      <c r="I54" s="136"/>
    </row>
    <row r="55" spans="1:13" ht="6.75" customHeight="1" x14ac:dyDescent="0.25">
      <c r="A55" s="136"/>
      <c r="B55" s="134"/>
      <c r="C55" s="160"/>
      <c r="D55" s="160"/>
      <c r="E55" s="160"/>
      <c r="F55" s="160"/>
      <c r="G55" s="160"/>
      <c r="H55" s="136"/>
      <c r="I55" s="136"/>
    </row>
    <row r="56" spans="1:13" x14ac:dyDescent="0.25">
      <c r="A56" s="88"/>
      <c r="B56" s="302"/>
      <c r="C56" s="128"/>
      <c r="D56" s="128"/>
      <c r="E56" s="128"/>
      <c r="F56" s="128"/>
      <c r="G56" s="128"/>
      <c r="H56" s="88"/>
      <c r="I56" s="88"/>
    </row>
    <row r="57" spans="1:13" x14ac:dyDescent="0.25">
      <c r="A57" s="88"/>
      <c r="B57" s="302"/>
      <c r="C57" s="82"/>
      <c r="D57" s="82"/>
      <c r="E57" s="82"/>
      <c r="F57" s="82"/>
      <c r="G57" s="82"/>
      <c r="H57" s="60"/>
      <c r="I57" s="88"/>
    </row>
    <row r="58" spans="1:13" x14ac:dyDescent="0.25">
      <c r="A58" s="88"/>
      <c r="B58" s="302"/>
      <c r="C58" s="82" t="s">
        <v>1905</v>
      </c>
      <c r="D58" s="307"/>
      <c r="E58" s="70" t="s">
        <v>1932</v>
      </c>
      <c r="F58" s="285">
        <f ca="1">+TODAY()</f>
        <v>43291</v>
      </c>
      <c r="G58" s="286"/>
      <c r="H58" s="60"/>
      <c r="I58" s="88"/>
      <c r="M58" s="303"/>
    </row>
    <row r="59" spans="1:13" x14ac:dyDescent="0.25">
      <c r="A59" s="88"/>
      <c r="B59" s="302"/>
      <c r="C59" s="82"/>
      <c r="D59" s="82"/>
      <c r="E59" s="82"/>
      <c r="F59" s="82"/>
      <c r="G59" s="82"/>
      <c r="H59" s="60"/>
      <c r="I59" s="88"/>
      <c r="M59" s="303"/>
    </row>
    <row r="60" spans="1:13" x14ac:dyDescent="0.25">
      <c r="A60" s="88"/>
      <c r="B60" s="302"/>
      <c r="C60" s="82"/>
      <c r="D60" s="82"/>
      <c r="E60" s="82"/>
      <c r="F60" s="82"/>
      <c r="G60" s="82"/>
      <c r="H60" s="60"/>
      <c r="I60" s="88"/>
      <c r="M60" s="304"/>
    </row>
    <row r="61" spans="1:13" x14ac:dyDescent="0.25">
      <c r="A61" s="88"/>
      <c r="B61" s="302"/>
      <c r="C61" s="82"/>
      <c r="D61" s="651" t="s">
        <v>1948</v>
      </c>
      <c r="E61" s="651"/>
      <c r="F61" s="651"/>
      <c r="G61" s="82"/>
      <c r="H61" s="60"/>
      <c r="I61" s="88"/>
      <c r="M61" s="304"/>
    </row>
    <row r="62" spans="1:13" x14ac:dyDescent="0.25">
      <c r="A62" s="88"/>
      <c r="B62" s="302"/>
      <c r="C62" s="82"/>
      <c r="D62" s="82"/>
      <c r="E62" s="82"/>
      <c r="F62" s="82"/>
      <c r="G62" s="82"/>
      <c r="H62" s="60"/>
      <c r="I62" s="88"/>
      <c r="M62" s="304"/>
    </row>
    <row r="63" spans="1:13" x14ac:dyDescent="0.25">
      <c r="A63" s="88"/>
      <c r="B63" s="302"/>
      <c r="C63" s="82"/>
      <c r="D63" s="82"/>
      <c r="E63" s="82"/>
      <c r="F63" s="82"/>
      <c r="G63" s="82"/>
      <c r="H63" s="60"/>
      <c r="I63" s="88"/>
      <c r="M63" s="304"/>
    </row>
    <row r="64" spans="1:13" x14ac:dyDescent="0.25">
      <c r="A64" s="88"/>
      <c r="B64" s="302"/>
      <c r="C64" s="82"/>
      <c r="D64" s="82"/>
      <c r="E64" s="82"/>
      <c r="F64" s="82"/>
      <c r="G64" s="82"/>
      <c r="H64" s="60"/>
      <c r="I64" s="88"/>
    </row>
    <row r="65" spans="1:9" x14ac:dyDescent="0.25">
      <c r="A65" s="88"/>
      <c r="B65" s="302"/>
      <c r="C65" s="82"/>
      <c r="D65" s="653"/>
      <c r="E65" s="653"/>
      <c r="F65" s="653"/>
      <c r="G65" s="82"/>
      <c r="H65" s="60"/>
      <c r="I65" s="88"/>
    </row>
    <row r="66" spans="1:9" x14ac:dyDescent="0.25">
      <c r="A66" s="88"/>
      <c r="B66" s="302"/>
      <c r="C66" s="82"/>
      <c r="D66" s="650" t="s">
        <v>1947</v>
      </c>
      <c r="E66" s="650"/>
      <c r="F66" s="650"/>
      <c r="G66" s="82"/>
      <c r="H66" s="60"/>
      <c r="I66" s="88"/>
    </row>
    <row r="67" spans="1:9" x14ac:dyDescent="0.25">
      <c r="A67" s="88"/>
      <c r="B67" s="302"/>
      <c r="C67" s="82"/>
      <c r="D67" s="82"/>
      <c r="E67" s="82"/>
      <c r="F67" s="82"/>
      <c r="G67" s="82"/>
      <c r="H67" s="60"/>
      <c r="I67" s="88"/>
    </row>
    <row r="68" spans="1:9" x14ac:dyDescent="0.25">
      <c r="A68" s="88"/>
      <c r="B68" s="302"/>
      <c r="C68" s="82"/>
      <c r="D68" s="82"/>
      <c r="E68" s="82"/>
      <c r="F68" s="82"/>
      <c r="G68" s="82"/>
      <c r="H68" s="60"/>
      <c r="I68" s="88"/>
    </row>
    <row r="69" spans="1:9" x14ac:dyDescent="0.25">
      <c r="A69" s="88"/>
      <c r="B69" s="302"/>
      <c r="C69" s="82"/>
      <c r="D69" s="653"/>
      <c r="E69" s="653"/>
      <c r="F69" s="653"/>
      <c r="G69" s="82"/>
      <c r="H69" s="60"/>
      <c r="I69" s="88"/>
    </row>
    <row r="70" spans="1:9" x14ac:dyDescent="0.25">
      <c r="A70" s="88"/>
      <c r="B70" s="302"/>
      <c r="C70" s="82"/>
      <c r="D70" s="650" t="s">
        <v>1931</v>
      </c>
      <c r="E70" s="652"/>
      <c r="F70" s="652"/>
      <c r="G70" s="82"/>
      <c r="H70" s="60"/>
      <c r="I70" s="88"/>
    </row>
    <row r="71" spans="1:9" x14ac:dyDescent="0.25">
      <c r="A71" s="88"/>
      <c r="B71" s="302"/>
      <c r="C71" s="128"/>
      <c r="D71" s="128"/>
      <c r="E71" s="128"/>
      <c r="F71" s="128"/>
      <c r="G71" s="128"/>
      <c r="H71" s="88"/>
      <c r="I71" s="88"/>
    </row>
  </sheetData>
  <sheetProtection password="FA8D" sheet="1" objects="1" scenarios="1" selectLockedCells="1"/>
  <mergeCells count="55">
    <mergeCell ref="C24:H24"/>
    <mergeCell ref="C26:H26"/>
    <mergeCell ref="C29:H29"/>
    <mergeCell ref="C36:H36"/>
    <mergeCell ref="C32:H32"/>
    <mergeCell ref="C33:G33"/>
    <mergeCell ref="C34:G34"/>
    <mergeCell ref="C35:G35"/>
    <mergeCell ref="C25:G25"/>
    <mergeCell ref="C27:G27"/>
    <mergeCell ref="C28:G28"/>
    <mergeCell ref="C30:G30"/>
    <mergeCell ref="C31:G31"/>
    <mergeCell ref="C49:G49"/>
    <mergeCell ref="C54:H54"/>
    <mergeCell ref="C39:H39"/>
    <mergeCell ref="C41:H41"/>
    <mergeCell ref="C44:H44"/>
    <mergeCell ref="C51:G51"/>
    <mergeCell ref="C52:G52"/>
    <mergeCell ref="C53:G53"/>
    <mergeCell ref="C45:G45"/>
    <mergeCell ref="C47:G47"/>
    <mergeCell ref="C50:G50"/>
    <mergeCell ref="C46:H46"/>
    <mergeCell ref="C48:G48"/>
    <mergeCell ref="C37:G37"/>
    <mergeCell ref="C38:G38"/>
    <mergeCell ref="C40:G40"/>
    <mergeCell ref="C42:G42"/>
    <mergeCell ref="C43:G43"/>
    <mergeCell ref="C18:G18"/>
    <mergeCell ref="C19:G19"/>
    <mergeCell ref="C20:G20"/>
    <mergeCell ref="C22:G22"/>
    <mergeCell ref="C23:G23"/>
    <mergeCell ref="C21:H21"/>
    <mergeCell ref="C10:H10"/>
    <mergeCell ref="C6:H6"/>
    <mergeCell ref="C2:H3"/>
    <mergeCell ref="C17:G17"/>
    <mergeCell ref="C4:H4"/>
    <mergeCell ref="D7:G7"/>
    <mergeCell ref="D8:G8"/>
    <mergeCell ref="D9:G9"/>
    <mergeCell ref="D11:G11"/>
    <mergeCell ref="D12:G12"/>
    <mergeCell ref="D13:G13"/>
    <mergeCell ref="D14:G14"/>
    <mergeCell ref="D15:G15"/>
    <mergeCell ref="D66:F66"/>
    <mergeCell ref="D61:F61"/>
    <mergeCell ref="D70:F70"/>
    <mergeCell ref="D69:F69"/>
    <mergeCell ref="D65:F65"/>
  </mergeCells>
  <dataValidations disablePrompts="1" count="8">
    <dataValidation type="list" allowBlank="1" showInputMessage="1" showErrorMessage="1" sqref="H22">
      <formula1>DANE3</formula1>
    </dataValidation>
    <dataValidation type="list" allowBlank="1" showInputMessage="1" showErrorMessage="1" sqref="H27">
      <formula1>DANE3</formula1>
    </dataValidation>
    <dataValidation type="list" allowBlank="1" showInputMessage="1" showErrorMessage="1" sqref="H30">
      <formula1>DANE3</formula1>
    </dataValidation>
    <dataValidation type="list" allowBlank="1" showInputMessage="1" showErrorMessage="1" sqref="H33">
      <formula1>DANE3</formula1>
    </dataValidation>
    <dataValidation type="list" allowBlank="1" showInputMessage="1" showErrorMessage="1" sqref="H37">
      <formula1>DANE3</formula1>
    </dataValidation>
    <dataValidation type="list" allowBlank="1" showInputMessage="1" showErrorMessage="1" sqref="H42">
      <formula1>DANE3</formula1>
    </dataValidation>
    <dataValidation type="list" allowBlank="1" showInputMessage="1" showErrorMessage="1" sqref="H47">
      <formula1>DANE3</formula1>
    </dataValidation>
    <dataValidation type="list" allowBlank="1" showInputMessage="1" showErrorMessage="1" sqref="H19">
      <formula1>DANE3</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oddFooter>&amp;L&amp;9ESIF Krediti za rast i razvoj, &amp;A
Verzija: &amp;F&amp;CStranica &amp;P od &amp;N&amp;R&amp;D. &amp;T</oddFooter>
  </headerFooter>
  <legacyDrawing r:id="rId2"/>
  <extLst>
    <ext xmlns:x14="http://schemas.microsoft.com/office/spreadsheetml/2009/9/main" uri="{78C0D931-6437-407d-A8EE-F0AAD7539E65}">
      <x14:conditionalFormattings>
        <x14:conditionalFormatting xmlns:xm="http://schemas.microsoft.com/office/excel/2006/main">
          <x14:cfRule type="cellIs" priority="1" operator="notEqual" id="{C25C3716-1157-4E59-86B7-D821A64389E9}">
            <xm:f>'Obrazac 1a'!$J$73</xm:f>
            <x14:dxf>
              <fill>
                <patternFill>
                  <bgColor rgb="FFFF0000"/>
                </patternFill>
              </fill>
            </x14:dxf>
          </x14:cfRule>
          <xm:sqref>H9</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G51"/>
  <sheetViews>
    <sheetView topLeftCell="B1" zoomScaleNormal="100" workbookViewId="0">
      <selection activeCell="D18" sqref="D18"/>
    </sheetView>
  </sheetViews>
  <sheetFormatPr defaultRowHeight="15" x14ac:dyDescent="0.25"/>
  <cols>
    <col min="1" max="1" width="1.5703125" customWidth="1"/>
    <col min="2" max="2" width="4.140625" style="28" customWidth="1"/>
    <col min="3" max="3" width="70.28515625" customWidth="1"/>
    <col min="4" max="4" width="29.7109375" customWidth="1"/>
    <col min="5" max="5" width="1.5703125" customWidth="1"/>
    <col min="7" max="7" width="65.140625" customWidth="1"/>
  </cols>
  <sheetData>
    <row r="1" spans="1:7" x14ac:dyDescent="0.25">
      <c r="A1" s="4"/>
      <c r="B1" s="27"/>
      <c r="C1" s="4"/>
      <c r="D1" s="4"/>
      <c r="E1" s="4"/>
    </row>
    <row r="2" spans="1:7" ht="15" customHeight="1" x14ac:dyDescent="0.25">
      <c r="A2" s="4"/>
      <c r="B2" s="27"/>
      <c r="C2" s="667" t="s">
        <v>2226</v>
      </c>
      <c r="D2" s="667"/>
      <c r="E2" s="4"/>
    </row>
    <row r="3" spans="1:7" ht="31.5" customHeight="1" x14ac:dyDescent="0.25">
      <c r="A3" s="4"/>
      <c r="B3" s="27"/>
      <c r="C3" s="667"/>
      <c r="D3" s="667"/>
      <c r="E3" s="4"/>
      <c r="G3" s="59"/>
    </row>
    <row r="4" spans="1:7" x14ac:dyDescent="0.25">
      <c r="A4" s="4"/>
      <c r="B4" s="26" t="s">
        <v>2223</v>
      </c>
      <c r="C4" s="668" t="s">
        <v>2224</v>
      </c>
      <c r="D4" s="668"/>
      <c r="E4" s="4"/>
    </row>
    <row r="5" spans="1:7" ht="30" customHeight="1" x14ac:dyDescent="0.25">
      <c r="A5" s="4"/>
      <c r="B5" s="26" t="s">
        <v>2106</v>
      </c>
      <c r="C5" s="669" t="s">
        <v>2225</v>
      </c>
      <c r="D5" s="669"/>
      <c r="E5" s="4"/>
      <c r="G5" s="59"/>
    </row>
    <row r="6" spans="1:7" x14ac:dyDescent="0.25">
      <c r="A6" s="4"/>
      <c r="B6" s="26" t="s">
        <v>2107</v>
      </c>
      <c r="C6" s="668" t="s">
        <v>2227</v>
      </c>
      <c r="D6" s="668"/>
      <c r="E6" s="4"/>
    </row>
    <row r="7" spans="1:7" ht="30" customHeight="1" x14ac:dyDescent="0.25">
      <c r="A7" s="4"/>
      <c r="B7" s="26" t="s">
        <v>2108</v>
      </c>
      <c r="C7" s="669" t="s">
        <v>2228</v>
      </c>
      <c r="D7" s="669"/>
      <c r="E7" s="4"/>
    </row>
    <row r="8" spans="1:7" x14ac:dyDescent="0.25">
      <c r="A8" s="4"/>
      <c r="B8" s="26"/>
      <c r="C8" s="4"/>
      <c r="D8" s="4"/>
      <c r="E8" s="4"/>
    </row>
    <row r="9" spans="1:7" x14ac:dyDescent="0.25">
      <c r="A9" s="4"/>
      <c r="B9" s="26"/>
      <c r="C9" s="4"/>
      <c r="D9" s="4"/>
      <c r="E9" s="4"/>
    </row>
    <row r="10" spans="1:7" x14ac:dyDescent="0.25">
      <c r="A10" s="4"/>
      <c r="B10" s="26"/>
      <c r="C10" s="4"/>
      <c r="D10" s="4"/>
      <c r="E10" s="4"/>
    </row>
    <row r="11" spans="1:7" x14ac:dyDescent="0.25">
      <c r="A11" s="4"/>
      <c r="B11" s="26"/>
      <c r="C11" s="4"/>
      <c r="D11" s="4"/>
      <c r="E11" s="4"/>
    </row>
    <row r="12" spans="1:7" x14ac:dyDescent="0.25">
      <c r="A12" s="4"/>
      <c r="B12" s="26"/>
      <c r="C12" s="4"/>
      <c r="D12" s="4"/>
      <c r="E12" s="4"/>
    </row>
    <row r="13" spans="1:7" x14ac:dyDescent="0.25">
      <c r="A13" s="4"/>
      <c r="B13" s="26"/>
      <c r="C13" s="4"/>
      <c r="D13" s="4"/>
      <c r="E13" s="4"/>
    </row>
    <row r="14" spans="1:7" x14ac:dyDescent="0.25">
      <c r="A14" s="4"/>
      <c r="B14" s="26"/>
      <c r="C14" s="4"/>
      <c r="D14" s="4"/>
      <c r="E14" s="4"/>
    </row>
    <row r="15" spans="1:7" x14ac:dyDescent="0.25">
      <c r="A15" s="4"/>
      <c r="B15" s="26"/>
      <c r="C15" s="4"/>
      <c r="D15" s="4"/>
      <c r="E15" s="4"/>
    </row>
    <row r="16" spans="1:7" x14ac:dyDescent="0.25">
      <c r="A16" s="4"/>
      <c r="B16" s="26"/>
      <c r="C16" s="4"/>
      <c r="D16" s="4"/>
      <c r="E16" s="4"/>
    </row>
    <row r="17" spans="1:5" x14ac:dyDescent="0.25">
      <c r="A17" s="4"/>
      <c r="B17" s="26"/>
      <c r="C17" s="4"/>
      <c r="D17" s="4"/>
      <c r="E17" s="4"/>
    </row>
    <row r="18" spans="1:5" x14ac:dyDescent="0.25">
      <c r="A18" s="4"/>
      <c r="B18" s="26"/>
      <c r="C18" s="4"/>
      <c r="D18" s="4"/>
      <c r="E18" s="4"/>
    </row>
    <row r="19" spans="1:5" x14ac:dyDescent="0.25">
      <c r="A19" s="4"/>
      <c r="B19" s="26"/>
      <c r="C19" s="4"/>
      <c r="D19" s="4"/>
      <c r="E19" s="4"/>
    </row>
    <row r="20" spans="1:5" x14ac:dyDescent="0.25">
      <c r="A20" s="4"/>
      <c r="B20" s="26"/>
      <c r="C20" s="4"/>
      <c r="D20" s="4"/>
      <c r="E20" s="4"/>
    </row>
    <row r="21" spans="1:5" x14ac:dyDescent="0.25">
      <c r="A21" s="4"/>
      <c r="B21" s="26"/>
      <c r="C21" s="4"/>
      <c r="D21" s="4"/>
      <c r="E21" s="4"/>
    </row>
    <row r="22" spans="1:5" x14ac:dyDescent="0.25">
      <c r="A22" s="4"/>
      <c r="B22" s="26"/>
      <c r="C22" s="4"/>
      <c r="D22" s="4"/>
      <c r="E22" s="4"/>
    </row>
    <row r="23" spans="1:5" x14ac:dyDescent="0.25">
      <c r="A23" s="4"/>
      <c r="B23" s="26"/>
      <c r="C23" s="4"/>
      <c r="D23" s="4"/>
      <c r="E23" s="4"/>
    </row>
    <row r="24" spans="1:5" x14ac:dyDescent="0.25">
      <c r="A24" s="4"/>
      <c r="B24" s="26"/>
      <c r="C24" s="4"/>
      <c r="D24" s="4"/>
      <c r="E24" s="4"/>
    </row>
    <row r="25" spans="1:5" x14ac:dyDescent="0.25">
      <c r="A25" s="4"/>
      <c r="B25" s="26"/>
      <c r="C25" s="4"/>
      <c r="D25" s="4"/>
      <c r="E25" s="4"/>
    </row>
    <row r="26" spans="1:5" x14ac:dyDescent="0.25">
      <c r="A26" s="4"/>
      <c r="B26" s="26"/>
      <c r="C26" s="4"/>
      <c r="D26" s="4"/>
      <c r="E26" s="4"/>
    </row>
    <row r="27" spans="1:5" x14ac:dyDescent="0.25">
      <c r="A27" s="4"/>
      <c r="B27" s="26"/>
      <c r="C27" s="4"/>
      <c r="D27" s="4"/>
      <c r="E27" s="4"/>
    </row>
    <row r="28" spans="1:5" x14ac:dyDescent="0.25">
      <c r="A28" s="4"/>
      <c r="B28" s="26"/>
      <c r="C28" s="4"/>
      <c r="D28" s="4"/>
      <c r="E28" s="4"/>
    </row>
    <row r="29" spans="1:5" x14ac:dyDescent="0.25">
      <c r="A29" s="4"/>
      <c r="B29" s="26"/>
      <c r="C29" s="4"/>
      <c r="D29" s="4"/>
      <c r="E29" s="4"/>
    </row>
    <row r="30" spans="1:5" x14ac:dyDescent="0.25">
      <c r="A30" s="4"/>
      <c r="B30" s="26"/>
      <c r="C30" s="1"/>
      <c r="D30" s="4"/>
      <c r="E30" s="4"/>
    </row>
    <row r="31" spans="1:5" x14ac:dyDescent="0.25">
      <c r="A31" s="4"/>
      <c r="B31" s="26"/>
      <c r="C31" s="1"/>
      <c r="D31" s="1"/>
      <c r="E31" s="29"/>
    </row>
    <row r="32" spans="1:5" x14ac:dyDescent="0.25">
      <c r="A32" s="4"/>
      <c r="B32" s="26"/>
      <c r="C32" s="1"/>
      <c r="D32" s="1"/>
      <c r="E32" s="29"/>
    </row>
    <row r="33" spans="1:5" x14ac:dyDescent="0.25">
      <c r="A33" s="4"/>
      <c r="B33" s="26"/>
      <c r="C33" s="1"/>
      <c r="D33" s="1"/>
      <c r="E33" s="29"/>
    </row>
    <row r="34" spans="1:5" x14ac:dyDescent="0.25">
      <c r="A34" s="4"/>
      <c r="B34" s="26"/>
      <c r="C34" s="1"/>
      <c r="D34" s="1"/>
      <c r="E34" s="29"/>
    </row>
    <row r="35" spans="1:5" x14ac:dyDescent="0.25">
      <c r="A35" s="4"/>
      <c r="B35" s="26"/>
      <c r="C35" s="1"/>
      <c r="D35" s="1"/>
      <c r="E35" s="29"/>
    </row>
    <row r="36" spans="1:5" x14ac:dyDescent="0.25">
      <c r="A36" s="4"/>
      <c r="B36" s="26"/>
      <c r="C36" s="1"/>
      <c r="D36" s="1"/>
      <c r="E36" s="29"/>
    </row>
    <row r="37" spans="1:5" x14ac:dyDescent="0.25">
      <c r="A37" s="4"/>
      <c r="B37" s="26"/>
      <c r="C37" s="1"/>
      <c r="D37" s="1"/>
      <c r="E37" s="29"/>
    </row>
    <row r="38" spans="1:5" x14ac:dyDescent="0.25">
      <c r="A38" s="4"/>
      <c r="B38" s="26"/>
      <c r="C38" s="1"/>
      <c r="D38" s="1"/>
      <c r="E38" s="29"/>
    </row>
    <row r="39" spans="1:5" x14ac:dyDescent="0.25">
      <c r="A39" s="4"/>
      <c r="B39" s="26"/>
      <c r="C39" s="1"/>
      <c r="D39" s="1"/>
      <c r="E39" s="29"/>
    </row>
    <row r="40" spans="1:5" x14ac:dyDescent="0.25">
      <c r="A40" s="4"/>
      <c r="B40" s="26"/>
      <c r="C40" s="1"/>
      <c r="D40" s="1"/>
      <c r="E40" s="29"/>
    </row>
    <row r="41" spans="1:5" x14ac:dyDescent="0.25">
      <c r="A41" s="4"/>
      <c r="B41" s="26"/>
      <c r="C41" s="1"/>
      <c r="D41" s="1"/>
      <c r="E41" s="29"/>
    </row>
    <row r="42" spans="1:5" x14ac:dyDescent="0.25">
      <c r="A42" s="4"/>
      <c r="B42" s="26"/>
      <c r="C42" s="1"/>
      <c r="D42" s="1"/>
      <c r="E42" s="29"/>
    </row>
    <row r="43" spans="1:5" x14ac:dyDescent="0.25">
      <c r="A43" s="4"/>
      <c r="B43" s="26"/>
      <c r="C43" s="1"/>
      <c r="D43" s="1"/>
      <c r="E43" s="29"/>
    </row>
    <row r="44" spans="1:5" x14ac:dyDescent="0.25">
      <c r="A44" s="4"/>
      <c r="B44" s="26"/>
      <c r="C44" s="1"/>
      <c r="D44" s="1"/>
      <c r="E44" s="29"/>
    </row>
    <row r="45" spans="1:5" x14ac:dyDescent="0.25">
      <c r="A45" s="4"/>
      <c r="B45" s="26"/>
      <c r="C45" s="1"/>
      <c r="D45" s="1"/>
      <c r="E45" s="29"/>
    </row>
    <row r="46" spans="1:5" x14ac:dyDescent="0.25">
      <c r="A46" s="4"/>
      <c r="B46" s="26"/>
      <c r="C46" s="1"/>
      <c r="D46" s="1"/>
      <c r="E46" s="29"/>
    </row>
    <row r="47" spans="1:5" x14ac:dyDescent="0.25">
      <c r="A47" s="4"/>
      <c r="B47" s="26"/>
      <c r="C47" s="1"/>
      <c r="D47" s="1"/>
      <c r="E47" s="29"/>
    </row>
    <row r="48" spans="1:5" x14ac:dyDescent="0.25">
      <c r="A48" s="4"/>
      <c r="B48" s="26"/>
      <c r="C48" s="1"/>
      <c r="D48" s="1"/>
      <c r="E48" s="29"/>
    </row>
    <row r="49" spans="1:5" x14ac:dyDescent="0.25">
      <c r="A49" s="4"/>
      <c r="B49" s="26"/>
      <c r="C49" s="1"/>
      <c r="D49" s="1"/>
      <c r="E49" s="29"/>
    </row>
    <row r="50" spans="1:5" x14ac:dyDescent="0.25">
      <c r="A50" s="4"/>
      <c r="B50" s="26"/>
      <c r="C50" s="1"/>
      <c r="D50" s="1"/>
      <c r="E50" s="29"/>
    </row>
    <row r="51" spans="1:5" x14ac:dyDescent="0.25">
      <c r="A51" s="4"/>
      <c r="B51" s="26"/>
      <c r="C51" s="1"/>
      <c r="D51" s="1"/>
      <c r="E51" s="29"/>
    </row>
  </sheetData>
  <sheetProtection password="FA8D" sheet="1" objects="1" scenarios="1"/>
  <mergeCells count="5">
    <mergeCell ref="C2:D3"/>
    <mergeCell ref="C4:D4"/>
    <mergeCell ref="C5:D5"/>
    <mergeCell ref="C6:D6"/>
    <mergeCell ref="C7:D7"/>
  </mergeCells>
  <printOptions horizontalCentered="1"/>
  <pageMargins left="0.51181102362204722" right="0.51181102362204722" top="0.74803149606299213" bottom="0.74803149606299213" header="0.31496062992125984" footer="0.31496062992125984"/>
  <pageSetup paperSize="9" scale="74" orientation="portrait" r:id="rId1"/>
  <headerFooter>
    <oddFooter>&amp;L&amp;9ESIF Krediti za rast i razvoj, &amp;A
Verzija: &amp;F&amp;CStranica &amp;P od &amp;N&amp;R&amp;D. &amp;T</oddFooter>
  </headerFooter>
  <drawing r:id="rId2"/>
  <legacyDrawing r:id="rId3"/>
  <oleObjects>
    <mc:AlternateContent xmlns:mc="http://schemas.openxmlformats.org/markup-compatibility/2006">
      <mc:Choice Requires="x14">
        <oleObject progId="Document" dvAspect="DVASPECT_ICON" shapeId="6145" r:id="rId4">
          <objectPr defaultSize="0" autoPict="0" r:id="rId5">
            <anchor moveWithCells="1">
              <from>
                <xdr:col>3</xdr:col>
                <xdr:colOff>361950</xdr:colOff>
                <xdr:row>8</xdr:row>
                <xdr:rowOff>85725</xdr:rowOff>
              </from>
              <to>
                <xdr:col>3</xdr:col>
                <xdr:colOff>1343025</xdr:colOff>
                <xdr:row>12</xdr:row>
                <xdr:rowOff>57150</xdr:rowOff>
              </to>
            </anchor>
          </objectPr>
        </oleObject>
      </mc:Choice>
      <mc:Fallback>
        <oleObject progId="Document" dvAspect="DVASPECT_ICON" shapeId="6145" r:id="rId4"/>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N71"/>
  <sheetViews>
    <sheetView topLeftCell="A4" zoomScale="80" zoomScaleNormal="80" zoomScaleSheetLayoutView="40" workbookViewId="0">
      <selection activeCell="J9" sqref="J9"/>
    </sheetView>
  </sheetViews>
  <sheetFormatPr defaultRowHeight="15" x14ac:dyDescent="0.25"/>
  <cols>
    <col min="1" max="1" width="5.42578125" style="5" customWidth="1"/>
    <col min="2" max="2" width="22.140625" style="6" customWidth="1"/>
    <col min="3" max="3" width="13.140625" style="6" customWidth="1"/>
    <col min="4" max="4" width="13.42578125" style="6" customWidth="1"/>
    <col min="5" max="5" width="12.28515625" style="6" customWidth="1"/>
    <col min="6" max="6" width="14.85546875" style="6" customWidth="1"/>
    <col min="7" max="7" width="13.5703125" style="6" customWidth="1"/>
    <col min="8" max="12" width="8" style="6" customWidth="1"/>
    <col min="13" max="13" width="22" style="6" customWidth="1"/>
    <col min="14" max="14" width="18.5703125" style="6" customWidth="1"/>
    <col min="15" max="15" width="20" style="6" customWidth="1"/>
    <col min="16" max="16" width="15.85546875" style="6" customWidth="1"/>
    <col min="17" max="17" width="30.140625" style="6" customWidth="1"/>
    <col min="18" max="18" width="15.7109375" style="6" customWidth="1"/>
    <col min="19" max="19" width="42.28515625" style="6" customWidth="1"/>
    <col min="20" max="20" width="75" style="6" customWidth="1"/>
    <col min="21" max="21" width="17.5703125" style="6" customWidth="1"/>
    <col min="22" max="22" width="69.42578125" style="6" customWidth="1"/>
    <col min="23" max="23" width="20.42578125" style="6" customWidth="1"/>
    <col min="24" max="24" width="42.140625" style="6" customWidth="1"/>
    <col min="25" max="25" width="20.85546875" style="6" customWidth="1"/>
    <col min="26" max="26" width="16.42578125" style="6" customWidth="1"/>
    <col min="27" max="27" width="41" style="6" customWidth="1"/>
    <col min="28" max="28" width="16" style="6" customWidth="1"/>
    <col min="29" max="29" width="19.7109375" style="6" customWidth="1"/>
    <col min="30" max="30" width="19.42578125" style="6" customWidth="1"/>
    <col min="31" max="31" width="21" style="6" customWidth="1"/>
    <col min="32" max="32" width="19.140625" style="6" customWidth="1"/>
    <col min="33" max="33" width="19.28515625" style="6" customWidth="1"/>
    <col min="34" max="34" width="16" style="6" customWidth="1"/>
    <col min="35" max="35" width="52.28515625" style="6" customWidth="1"/>
    <col min="36" max="36" width="32.7109375" style="6" customWidth="1"/>
    <col min="37" max="37" width="24.140625" style="6" customWidth="1"/>
    <col min="38" max="38" width="37.5703125" style="6" customWidth="1"/>
    <col min="39" max="39" width="69.28515625" style="6" customWidth="1"/>
    <col min="40" max="40" width="13.5703125" style="5" customWidth="1"/>
    <col min="41" max="16384" width="9.140625" style="5"/>
  </cols>
  <sheetData>
    <row r="1" spans="1:40" ht="39" customHeight="1" x14ac:dyDescent="0.25">
      <c r="A1" s="672" t="s">
        <v>2099</v>
      </c>
      <c r="B1" s="672"/>
      <c r="C1" s="672"/>
      <c r="D1" s="672"/>
      <c r="E1" s="672"/>
      <c r="F1" s="672"/>
      <c r="G1" s="672"/>
      <c r="H1" s="672"/>
      <c r="I1" s="672"/>
      <c r="J1" s="672"/>
      <c r="K1" s="672"/>
      <c r="L1" s="672"/>
      <c r="M1" s="672"/>
      <c r="N1" s="672"/>
      <c r="O1" s="672"/>
      <c r="P1" s="672"/>
      <c r="Q1" s="22"/>
      <c r="R1" s="22"/>
      <c r="S1" s="22"/>
      <c r="T1" s="23"/>
      <c r="U1" s="22"/>
      <c r="V1" s="22"/>
      <c r="W1" s="22"/>
      <c r="X1" s="22"/>
      <c r="Y1" s="22"/>
      <c r="Z1" s="22"/>
      <c r="AA1" s="22"/>
      <c r="AB1" s="22"/>
      <c r="AC1" s="22"/>
      <c r="AD1" s="22"/>
      <c r="AE1" s="22"/>
      <c r="AF1" s="22"/>
      <c r="AG1" s="22"/>
      <c r="AH1" s="22"/>
      <c r="AI1" s="23"/>
      <c r="AJ1" s="22"/>
      <c r="AK1" s="22"/>
      <c r="AL1" s="23"/>
      <c r="AM1" s="22"/>
      <c r="AN1" s="22"/>
    </row>
    <row r="2" spans="1:40" ht="20.25" customHeight="1" x14ac:dyDescent="0.25">
      <c r="A2" s="672"/>
      <c r="B2" s="672"/>
      <c r="C2" s="672"/>
      <c r="D2" s="672"/>
      <c r="E2" s="672"/>
      <c r="F2" s="672"/>
      <c r="G2" s="672"/>
      <c r="H2" s="672"/>
      <c r="I2" s="672"/>
      <c r="J2" s="672"/>
      <c r="K2" s="672"/>
      <c r="L2" s="672"/>
      <c r="M2" s="672"/>
      <c r="N2" s="672"/>
      <c r="O2" s="672"/>
      <c r="P2" s="672"/>
      <c r="Q2" s="22"/>
      <c r="R2" s="22"/>
      <c r="S2" s="22"/>
      <c r="T2" s="23"/>
      <c r="U2" s="22"/>
      <c r="V2" s="22"/>
      <c r="W2" s="22"/>
      <c r="X2" s="22"/>
      <c r="Y2" s="22"/>
      <c r="Z2" s="22"/>
      <c r="AA2" s="22"/>
      <c r="AB2" s="22"/>
      <c r="AC2" s="22"/>
      <c r="AD2" s="22"/>
      <c r="AE2" s="22"/>
      <c r="AF2" s="22"/>
      <c r="AG2" s="22"/>
      <c r="AH2" s="22"/>
      <c r="AI2" s="23"/>
      <c r="AJ2" s="22"/>
      <c r="AK2" s="22"/>
      <c r="AL2" s="23"/>
      <c r="AM2" s="22"/>
      <c r="AN2" s="22"/>
    </row>
    <row r="3" spans="1:40" ht="20.25" customHeight="1" x14ac:dyDescent="0.25">
      <c r="A3" s="24"/>
      <c r="B3" s="25"/>
      <c r="C3" s="24"/>
      <c r="D3" s="24"/>
      <c r="E3" s="24"/>
      <c r="F3" s="24"/>
      <c r="G3" s="24"/>
      <c r="H3" s="24"/>
      <c r="I3" s="24"/>
      <c r="J3" s="24"/>
      <c r="K3" s="24"/>
      <c r="L3" s="24"/>
      <c r="M3" s="24"/>
      <c r="N3" s="24"/>
      <c r="O3" s="24"/>
      <c r="P3" s="24"/>
      <c r="Q3" s="22"/>
      <c r="R3" s="22"/>
      <c r="S3" s="22"/>
      <c r="T3" s="23"/>
      <c r="U3" s="22"/>
      <c r="V3" s="22"/>
      <c r="W3" s="22"/>
      <c r="X3" s="22"/>
      <c r="Y3" s="22"/>
      <c r="Z3" s="22"/>
      <c r="AA3" s="22"/>
      <c r="AB3" s="22"/>
      <c r="AC3" s="22"/>
      <c r="AD3" s="22"/>
      <c r="AE3" s="22"/>
      <c r="AF3" s="22"/>
      <c r="AG3" s="22"/>
      <c r="AH3" s="22"/>
      <c r="AI3" s="23"/>
      <c r="AJ3" s="22"/>
      <c r="AK3" s="22"/>
      <c r="AL3" s="23"/>
      <c r="AM3" s="22"/>
      <c r="AN3" s="22"/>
    </row>
    <row r="4" spans="1:40" ht="20.25" customHeight="1" thickBot="1" x14ac:dyDescent="0.3">
      <c r="A4" s="20" t="s">
        <v>2098</v>
      </c>
      <c r="B4" s="20"/>
      <c r="C4" s="20"/>
      <c r="D4" s="20"/>
      <c r="E4" s="20"/>
      <c r="F4" s="20"/>
      <c r="G4" s="20"/>
      <c r="H4" s="20"/>
      <c r="I4" s="20"/>
      <c r="J4" s="20"/>
      <c r="K4" s="20"/>
      <c r="L4" s="20"/>
      <c r="M4" s="20"/>
      <c r="N4" s="20"/>
      <c r="O4" s="20"/>
      <c r="P4" s="20"/>
      <c r="Q4" s="20"/>
      <c r="R4" s="20"/>
      <c r="S4" s="20"/>
      <c r="T4" s="21"/>
      <c r="U4" s="20"/>
      <c r="V4" s="20"/>
      <c r="W4" s="20"/>
      <c r="X4" s="20"/>
      <c r="Y4" s="20"/>
      <c r="Z4" s="20"/>
      <c r="AA4" s="20"/>
      <c r="AB4" s="20"/>
      <c r="AC4" s="20"/>
      <c r="AD4" s="20"/>
      <c r="AE4" s="20"/>
      <c r="AF4" s="20"/>
      <c r="AG4" s="20"/>
      <c r="AH4" s="20"/>
      <c r="AI4" s="21"/>
      <c r="AJ4" s="20"/>
      <c r="AK4" s="20"/>
      <c r="AL4" s="21"/>
      <c r="AM4" s="20"/>
      <c r="AN4" s="20"/>
    </row>
    <row r="5" spans="1:40" ht="58.5" customHeight="1" thickBot="1" x14ac:dyDescent="0.3">
      <c r="A5" s="20"/>
      <c r="B5" s="20"/>
      <c r="C5" s="20"/>
      <c r="D5" s="20"/>
      <c r="E5" s="20"/>
      <c r="F5" s="20"/>
      <c r="G5" s="20"/>
      <c r="H5" s="20"/>
      <c r="I5" s="20"/>
      <c r="J5" s="20"/>
      <c r="K5" s="20"/>
      <c r="L5" s="20"/>
      <c r="M5" s="20"/>
      <c r="N5" s="20"/>
      <c r="O5" s="20"/>
      <c r="P5" s="20"/>
      <c r="Q5" s="20"/>
      <c r="R5" s="20"/>
      <c r="S5" s="20"/>
      <c r="T5" s="21"/>
      <c r="U5" s="20"/>
      <c r="V5" s="20"/>
      <c r="W5" s="19" t="s">
        <v>2097</v>
      </c>
      <c r="X5" s="20"/>
      <c r="Y5" s="19" t="s">
        <v>2097</v>
      </c>
      <c r="Z5" s="20"/>
      <c r="AA5" s="20"/>
      <c r="AB5" s="19" t="s">
        <v>2097</v>
      </c>
      <c r="AC5" s="20"/>
      <c r="AD5" s="20"/>
      <c r="AE5" s="19" t="s">
        <v>2097</v>
      </c>
      <c r="AF5" s="20"/>
      <c r="AG5" s="20"/>
      <c r="AH5" s="19" t="s">
        <v>2097</v>
      </c>
      <c r="AI5" s="21"/>
      <c r="AJ5" s="20"/>
      <c r="AK5" s="20"/>
      <c r="AL5" s="21"/>
      <c r="AM5" s="20"/>
      <c r="AN5" s="20"/>
    </row>
    <row r="6" spans="1:40" ht="15.75" thickBot="1" x14ac:dyDescent="0.3">
      <c r="A6" s="685"/>
      <c r="B6" s="686"/>
      <c r="C6" s="18"/>
      <c r="D6" s="17" t="s">
        <v>2096</v>
      </c>
      <c r="E6" s="680" t="s">
        <v>2095</v>
      </c>
      <c r="F6" s="681"/>
      <c r="G6" s="681"/>
      <c r="H6" s="681"/>
      <c r="I6" s="681"/>
      <c r="J6" s="681"/>
      <c r="K6" s="681"/>
      <c r="L6" s="682"/>
      <c r="M6" s="17" t="s">
        <v>2094</v>
      </c>
      <c r="N6" s="680" t="s">
        <v>2093</v>
      </c>
      <c r="O6" s="682"/>
      <c r="P6" s="680" t="s">
        <v>2092</v>
      </c>
      <c r="Q6" s="682"/>
      <c r="R6" s="680" t="s">
        <v>2091</v>
      </c>
      <c r="S6" s="681"/>
      <c r="T6" s="680" t="s">
        <v>2090</v>
      </c>
      <c r="U6" s="681" t="s">
        <v>2089</v>
      </c>
      <c r="V6" s="682"/>
      <c r="W6" s="680" t="s">
        <v>2088</v>
      </c>
      <c r="X6" s="682"/>
      <c r="Y6" s="680" t="s">
        <v>2087</v>
      </c>
      <c r="Z6" s="681"/>
      <c r="AA6" s="682"/>
      <c r="AB6" s="680" t="s">
        <v>2086</v>
      </c>
      <c r="AC6" s="681"/>
      <c r="AD6" s="682"/>
      <c r="AE6" s="680" t="s">
        <v>2085</v>
      </c>
      <c r="AF6" s="681"/>
      <c r="AG6" s="682"/>
      <c r="AH6" s="680" t="s">
        <v>2084</v>
      </c>
      <c r="AI6" s="681"/>
      <c r="AJ6" s="681"/>
      <c r="AK6" s="681"/>
      <c r="AL6" s="682"/>
      <c r="AM6" s="17" t="s">
        <v>2083</v>
      </c>
      <c r="AN6" s="17"/>
    </row>
    <row r="7" spans="1:40" ht="47.25" customHeight="1" x14ac:dyDescent="0.25">
      <c r="A7" s="670" t="s">
        <v>2082</v>
      </c>
      <c r="B7" s="670" t="s">
        <v>2081</v>
      </c>
      <c r="C7" s="16"/>
      <c r="D7" s="670" t="s">
        <v>2080</v>
      </c>
      <c r="E7" s="670" t="s">
        <v>2079</v>
      </c>
      <c r="F7" s="670" t="s">
        <v>2078</v>
      </c>
      <c r="G7" s="683" t="s">
        <v>2077</v>
      </c>
      <c r="H7" s="675" t="s">
        <v>2076</v>
      </c>
      <c r="I7" s="676"/>
      <c r="J7" s="676"/>
      <c r="K7" s="676"/>
      <c r="L7" s="677"/>
      <c r="M7" s="678" t="s">
        <v>2075</v>
      </c>
      <c r="N7" s="670" t="s">
        <v>2074</v>
      </c>
      <c r="O7" s="670" t="s">
        <v>2073</v>
      </c>
      <c r="P7" s="670" t="s">
        <v>2072</v>
      </c>
      <c r="Q7" s="670" t="s">
        <v>2070</v>
      </c>
      <c r="R7" s="670" t="s">
        <v>2071</v>
      </c>
      <c r="S7" s="670" t="s">
        <v>2070</v>
      </c>
      <c r="T7" s="670" t="s">
        <v>2069</v>
      </c>
      <c r="U7" s="670" t="s">
        <v>2068</v>
      </c>
      <c r="V7" s="670" t="s">
        <v>2067</v>
      </c>
      <c r="W7" s="670" t="s">
        <v>2066</v>
      </c>
      <c r="X7" s="670" t="s">
        <v>2065</v>
      </c>
      <c r="Y7" s="670" t="s">
        <v>2064</v>
      </c>
      <c r="Z7" s="670" t="s">
        <v>2063</v>
      </c>
      <c r="AA7" s="670" t="s">
        <v>2062</v>
      </c>
      <c r="AB7" s="670" t="s">
        <v>2061</v>
      </c>
      <c r="AC7" s="670" t="s">
        <v>2060</v>
      </c>
      <c r="AD7" s="670" t="s">
        <v>2059</v>
      </c>
      <c r="AE7" s="670" t="s">
        <v>2058</v>
      </c>
      <c r="AF7" s="670" t="s">
        <v>2057</v>
      </c>
      <c r="AG7" s="670" t="s">
        <v>2056</v>
      </c>
      <c r="AH7" s="670" t="s">
        <v>2055</v>
      </c>
      <c r="AI7" s="670" t="s">
        <v>2054</v>
      </c>
      <c r="AJ7" s="673" t="s">
        <v>2053</v>
      </c>
      <c r="AK7" s="670" t="s">
        <v>2052</v>
      </c>
      <c r="AL7" s="670" t="s">
        <v>2051</v>
      </c>
      <c r="AM7" s="670" t="s">
        <v>2050</v>
      </c>
      <c r="AN7" s="670" t="s">
        <v>2049</v>
      </c>
    </row>
    <row r="8" spans="1:40" ht="106.5" customHeight="1" x14ac:dyDescent="0.25">
      <c r="A8" s="671"/>
      <c r="B8" s="671"/>
      <c r="C8" s="15" t="s">
        <v>2048</v>
      </c>
      <c r="D8" s="671"/>
      <c r="E8" s="671"/>
      <c r="F8" s="671"/>
      <c r="G8" s="684"/>
      <c r="H8" s="14" t="s">
        <v>2047</v>
      </c>
      <c r="I8" s="14" t="s">
        <v>2046</v>
      </c>
      <c r="J8" s="14" t="s">
        <v>2045</v>
      </c>
      <c r="K8" s="14" t="s">
        <v>2044</v>
      </c>
      <c r="L8" s="14" t="s">
        <v>2037</v>
      </c>
      <c r="M8" s="679"/>
      <c r="N8" s="671"/>
      <c r="O8" s="671"/>
      <c r="P8" s="671"/>
      <c r="Q8" s="671"/>
      <c r="R8" s="671"/>
      <c r="S8" s="671"/>
      <c r="T8" s="671"/>
      <c r="U8" s="671"/>
      <c r="V8" s="671"/>
      <c r="W8" s="671"/>
      <c r="X8" s="671"/>
      <c r="Y8" s="671"/>
      <c r="Z8" s="671"/>
      <c r="AA8" s="671"/>
      <c r="AB8" s="671"/>
      <c r="AC8" s="671"/>
      <c r="AD8" s="671"/>
      <c r="AE8" s="671"/>
      <c r="AF8" s="671"/>
      <c r="AG8" s="671"/>
      <c r="AH8" s="671"/>
      <c r="AI8" s="671"/>
      <c r="AJ8" s="674"/>
      <c r="AK8" s="671"/>
      <c r="AL8" s="671"/>
      <c r="AM8" s="671"/>
      <c r="AN8" s="671"/>
    </row>
    <row r="9" spans="1:40" s="7" customFormat="1" ht="122.25" customHeight="1" x14ac:dyDescent="0.25">
      <c r="A9" s="13">
        <v>1</v>
      </c>
      <c r="B9" s="8" t="str">
        <f>+'Obrazac 1a'!G14</f>
        <v>m</v>
      </c>
      <c r="C9" s="12"/>
      <c r="D9" s="8" t="e">
        <f>+IF('Obrazac 1a'!K29=Pomocni!Y1, "DA", "NE")</f>
        <v>#N/A</v>
      </c>
      <c r="E9" s="11">
        <f>+'Obrazac 4'!H9</f>
        <v>0</v>
      </c>
      <c r="F9" s="8">
        <f>+'Obrazac 4'!H7</f>
        <v>0</v>
      </c>
      <c r="G9" s="8">
        <f>+'Obrazac 4'!H8</f>
        <v>0</v>
      </c>
      <c r="H9" s="8">
        <f>+'Obrazac 4'!H11</f>
        <v>0</v>
      </c>
      <c r="I9" s="8">
        <f>+'Obrazac 4'!H12</f>
        <v>0</v>
      </c>
      <c r="J9" s="8">
        <f>+'Obrazac 4'!H13</f>
        <v>0</v>
      </c>
      <c r="K9" s="8">
        <f>+'Obrazac 4'!H14</f>
        <v>0</v>
      </c>
      <c r="L9" s="11">
        <f t="shared" ref="L9:L40" si="0">K9+J9+I9+H9</f>
        <v>0</v>
      </c>
      <c r="M9" s="8">
        <f>+'Obrazac 4'!H17</f>
        <v>0</v>
      </c>
      <c r="N9" s="8"/>
      <c r="O9" s="8">
        <f>+'Obrazac 4'!H18</f>
        <v>0</v>
      </c>
      <c r="P9" s="8">
        <f>+'Obrazac 4'!H19</f>
        <v>0</v>
      </c>
      <c r="Q9" s="8">
        <f>+'Obrazac 4'!C21</f>
        <v>0</v>
      </c>
      <c r="R9" s="8">
        <f>+'Obrazac 4'!H22</f>
        <v>0</v>
      </c>
      <c r="S9" s="8">
        <f>+'Obrazac 4'!C24</f>
        <v>0</v>
      </c>
      <c r="T9" s="8">
        <f>+'Obrazac 4'!C26</f>
        <v>0</v>
      </c>
      <c r="U9" s="8">
        <f>+'Obrazac 4'!H27</f>
        <v>0</v>
      </c>
      <c r="V9" s="8">
        <f>+'Obrazac 4'!C29</f>
        <v>0</v>
      </c>
      <c r="W9" s="8">
        <f>+'Obrazac 4'!H30</f>
        <v>0</v>
      </c>
      <c r="X9" s="8">
        <f>+'Obrazac 4'!C32</f>
        <v>0</v>
      </c>
      <c r="Y9" s="8">
        <f>+'Obrazac 4'!H33</f>
        <v>0</v>
      </c>
      <c r="Z9" s="8">
        <f>+'Obrazac 4'!H34</f>
        <v>0</v>
      </c>
      <c r="AA9" s="8">
        <f>+'Obrazac 4'!C36</f>
        <v>0</v>
      </c>
      <c r="AB9" s="8">
        <f>+'Obrazac 4'!H37</f>
        <v>0</v>
      </c>
      <c r="AC9" s="8">
        <f>+'Obrazac 4'!C39</f>
        <v>0</v>
      </c>
      <c r="AD9" s="8">
        <f>+'Obrazac 4'!C41</f>
        <v>0</v>
      </c>
      <c r="AE9" s="8">
        <f>+'Obrazac 4'!H42</f>
        <v>0</v>
      </c>
      <c r="AF9" s="8">
        <f>+'Obrazac 4'!C44</f>
        <v>0</v>
      </c>
      <c r="AG9" s="8">
        <f>+'Obrazac 4'!C46</f>
        <v>0</v>
      </c>
      <c r="AH9" s="8">
        <f>+'Obrazac 4'!H47</f>
        <v>0</v>
      </c>
      <c r="AI9" s="8">
        <f>+'Obrazac 4'!H48</f>
        <v>0</v>
      </c>
      <c r="AJ9" s="9">
        <f>+'Obrazac 4'!H49</f>
        <v>0</v>
      </c>
      <c r="AK9" s="8">
        <f>+'Obrazac 4'!H50</f>
        <v>0</v>
      </c>
      <c r="AL9" s="8">
        <f>+'Obrazac 4'!H51</f>
        <v>0</v>
      </c>
      <c r="AM9" s="8">
        <f>+'Obrazac 4'!H52</f>
        <v>0</v>
      </c>
      <c r="AN9" s="8">
        <f>+'Obrazac 4'!C54</f>
        <v>0</v>
      </c>
    </row>
    <row r="10" spans="1:40" s="7" customFormat="1" ht="38.25" customHeight="1" x14ac:dyDescent="0.25">
      <c r="A10" s="13">
        <v>2</v>
      </c>
      <c r="B10" s="8"/>
      <c r="C10" s="12"/>
      <c r="D10" s="8"/>
      <c r="E10" s="11"/>
      <c r="F10" s="8"/>
      <c r="G10" s="8"/>
      <c r="H10" s="8"/>
      <c r="I10" s="8"/>
      <c r="J10" s="8"/>
      <c r="K10" s="8"/>
      <c r="L10" s="11">
        <f t="shared" si="0"/>
        <v>0</v>
      </c>
      <c r="M10" s="8"/>
      <c r="N10" s="8"/>
      <c r="O10" s="8"/>
      <c r="P10" s="8"/>
      <c r="Q10" s="8"/>
      <c r="R10" s="8"/>
      <c r="S10" s="8"/>
      <c r="T10" s="8"/>
      <c r="U10" s="8"/>
      <c r="V10" s="8"/>
      <c r="W10" s="8"/>
      <c r="X10" s="8"/>
      <c r="Y10" s="8"/>
      <c r="Z10" s="8"/>
      <c r="AA10" s="8"/>
      <c r="AB10" s="8"/>
      <c r="AC10" s="8"/>
      <c r="AD10" s="8"/>
      <c r="AE10" s="8"/>
      <c r="AF10" s="8"/>
      <c r="AG10" s="8"/>
      <c r="AH10" s="8"/>
      <c r="AI10" s="8"/>
      <c r="AJ10" s="9"/>
      <c r="AK10" s="8"/>
      <c r="AL10" s="8"/>
      <c r="AM10" s="8"/>
      <c r="AN10" s="8"/>
    </row>
    <row r="11" spans="1:40" s="7" customFormat="1" ht="38.25" customHeight="1" x14ac:dyDescent="0.25">
      <c r="A11" s="13">
        <v>3</v>
      </c>
      <c r="B11" s="8"/>
      <c r="C11" s="12"/>
      <c r="D11" s="8"/>
      <c r="E11" s="11"/>
      <c r="F11" s="8"/>
      <c r="G11" s="8"/>
      <c r="H11" s="8"/>
      <c r="I11" s="8"/>
      <c r="J11" s="8"/>
      <c r="K11" s="8"/>
      <c r="L11" s="11">
        <f t="shared" si="0"/>
        <v>0</v>
      </c>
      <c r="M11" s="8"/>
      <c r="N11" s="8"/>
      <c r="O11" s="8"/>
      <c r="P11" s="8"/>
      <c r="Q11" s="10"/>
      <c r="R11" s="8"/>
      <c r="S11" s="10"/>
      <c r="T11" s="8"/>
      <c r="U11" s="8"/>
      <c r="V11" s="8"/>
      <c r="W11" s="8"/>
      <c r="X11" s="8"/>
      <c r="Y11" s="8"/>
      <c r="Z11" s="8"/>
      <c r="AA11" s="8"/>
      <c r="AB11" s="8"/>
      <c r="AC11" s="8"/>
      <c r="AD11" s="8"/>
      <c r="AE11" s="8"/>
      <c r="AF11" s="8"/>
      <c r="AG11" s="8"/>
      <c r="AH11" s="8"/>
      <c r="AI11" s="8"/>
      <c r="AJ11" s="9"/>
      <c r="AK11" s="8"/>
      <c r="AL11" s="8"/>
      <c r="AM11" s="8"/>
      <c r="AN11" s="8"/>
    </row>
    <row r="12" spans="1:40" s="7" customFormat="1" ht="38.25" customHeight="1" x14ac:dyDescent="0.25">
      <c r="A12" s="13">
        <v>4</v>
      </c>
      <c r="B12" s="8"/>
      <c r="C12" s="12"/>
      <c r="D12" s="8"/>
      <c r="E12" s="11"/>
      <c r="F12" s="8"/>
      <c r="G12" s="8"/>
      <c r="H12" s="8"/>
      <c r="I12" s="8"/>
      <c r="J12" s="8"/>
      <c r="K12" s="8"/>
      <c r="L12" s="11">
        <f t="shared" si="0"/>
        <v>0</v>
      </c>
      <c r="M12" s="8"/>
      <c r="N12" s="8"/>
      <c r="O12" s="8"/>
      <c r="P12" s="8"/>
      <c r="Q12" s="8"/>
      <c r="R12" s="8"/>
      <c r="S12" s="8"/>
      <c r="T12" s="8"/>
      <c r="U12" s="8"/>
      <c r="V12" s="8"/>
      <c r="W12" s="8"/>
      <c r="X12" s="8"/>
      <c r="Y12" s="8"/>
      <c r="Z12" s="8"/>
      <c r="AA12" s="8"/>
      <c r="AB12" s="8"/>
      <c r="AC12" s="8"/>
      <c r="AD12" s="8"/>
      <c r="AE12" s="8"/>
      <c r="AF12" s="8"/>
      <c r="AG12" s="8"/>
      <c r="AH12" s="8"/>
      <c r="AI12" s="8"/>
      <c r="AJ12" s="9"/>
      <c r="AK12" s="8"/>
      <c r="AL12" s="8"/>
      <c r="AM12" s="8"/>
      <c r="AN12" s="8"/>
    </row>
    <row r="13" spans="1:40" s="7" customFormat="1" ht="38.25" customHeight="1" x14ac:dyDescent="0.25">
      <c r="A13" s="13">
        <v>5</v>
      </c>
      <c r="B13" s="8"/>
      <c r="C13" s="12"/>
      <c r="D13" s="8"/>
      <c r="E13" s="11"/>
      <c r="F13" s="8"/>
      <c r="G13" s="8"/>
      <c r="H13" s="8"/>
      <c r="I13" s="8"/>
      <c r="J13" s="8"/>
      <c r="K13" s="8"/>
      <c r="L13" s="11">
        <f t="shared" si="0"/>
        <v>0</v>
      </c>
      <c r="M13" s="8"/>
      <c r="N13" s="8"/>
      <c r="O13" s="8"/>
      <c r="P13" s="8"/>
      <c r="Q13" s="8"/>
      <c r="R13" s="8"/>
      <c r="S13" s="8"/>
      <c r="T13" s="8"/>
      <c r="U13" s="8"/>
      <c r="V13" s="8"/>
      <c r="W13" s="8"/>
      <c r="X13" s="8"/>
      <c r="Y13" s="8"/>
      <c r="Z13" s="8"/>
      <c r="AA13" s="8"/>
      <c r="AB13" s="8"/>
      <c r="AC13" s="8"/>
      <c r="AD13" s="8"/>
      <c r="AE13" s="8"/>
      <c r="AF13" s="8"/>
      <c r="AG13" s="8"/>
      <c r="AH13" s="8"/>
      <c r="AI13" s="8"/>
      <c r="AJ13" s="9"/>
      <c r="AK13" s="8"/>
      <c r="AL13" s="8"/>
      <c r="AM13" s="8"/>
      <c r="AN13" s="8"/>
    </row>
    <row r="14" spans="1:40" s="7" customFormat="1" ht="38.25" customHeight="1" x14ac:dyDescent="0.25">
      <c r="A14" s="13">
        <v>6</v>
      </c>
      <c r="B14" s="8"/>
      <c r="C14" s="12"/>
      <c r="D14" s="8"/>
      <c r="E14" s="11"/>
      <c r="F14" s="8"/>
      <c r="G14" s="8"/>
      <c r="H14" s="8"/>
      <c r="I14" s="8"/>
      <c r="J14" s="8"/>
      <c r="K14" s="8"/>
      <c r="L14" s="11">
        <f t="shared" si="0"/>
        <v>0</v>
      </c>
      <c r="M14" s="8"/>
      <c r="N14" s="8"/>
      <c r="O14" s="8"/>
      <c r="P14" s="8"/>
      <c r="Q14" s="8"/>
      <c r="R14" s="8"/>
      <c r="S14" s="8"/>
      <c r="T14" s="8"/>
      <c r="U14" s="8"/>
      <c r="V14" s="8"/>
      <c r="W14" s="8"/>
      <c r="X14" s="8"/>
      <c r="Y14" s="8"/>
      <c r="Z14" s="8"/>
      <c r="AA14" s="8"/>
      <c r="AB14" s="8"/>
      <c r="AC14" s="8"/>
      <c r="AD14" s="8"/>
      <c r="AE14" s="8"/>
      <c r="AF14" s="8"/>
      <c r="AG14" s="8"/>
      <c r="AH14" s="8"/>
      <c r="AI14" s="8"/>
      <c r="AJ14" s="9"/>
      <c r="AK14" s="8"/>
      <c r="AL14" s="8"/>
      <c r="AM14" s="8"/>
      <c r="AN14" s="8"/>
    </row>
    <row r="15" spans="1:40" s="7" customFormat="1" ht="38.25" customHeight="1" x14ac:dyDescent="0.25">
      <c r="A15" s="13">
        <v>7</v>
      </c>
      <c r="B15" s="8"/>
      <c r="C15" s="12"/>
      <c r="D15" s="8"/>
      <c r="E15" s="11"/>
      <c r="F15" s="8"/>
      <c r="G15" s="8"/>
      <c r="H15" s="8"/>
      <c r="I15" s="8"/>
      <c r="J15" s="8"/>
      <c r="K15" s="8"/>
      <c r="L15" s="11">
        <f t="shared" si="0"/>
        <v>0</v>
      </c>
      <c r="M15" s="8"/>
      <c r="N15" s="8"/>
      <c r="O15" s="8"/>
      <c r="P15" s="8"/>
      <c r="Q15" s="8"/>
      <c r="R15" s="8"/>
      <c r="S15" s="8"/>
      <c r="T15" s="8"/>
      <c r="U15" s="8"/>
      <c r="V15" s="8"/>
      <c r="W15" s="8"/>
      <c r="X15" s="8"/>
      <c r="Y15" s="8"/>
      <c r="Z15" s="8"/>
      <c r="AA15" s="8"/>
      <c r="AB15" s="8"/>
      <c r="AC15" s="8"/>
      <c r="AD15" s="8"/>
      <c r="AE15" s="8"/>
      <c r="AF15" s="8"/>
      <c r="AG15" s="8"/>
      <c r="AH15" s="8"/>
      <c r="AI15" s="8"/>
      <c r="AJ15" s="9"/>
      <c r="AK15" s="8"/>
      <c r="AL15" s="8"/>
      <c r="AM15" s="8"/>
      <c r="AN15" s="8"/>
    </row>
    <row r="16" spans="1:40" s="7" customFormat="1" ht="38.25" customHeight="1" x14ac:dyDescent="0.25">
      <c r="A16" s="13">
        <v>8</v>
      </c>
      <c r="B16" s="8"/>
      <c r="C16" s="12"/>
      <c r="D16" s="8"/>
      <c r="E16" s="11"/>
      <c r="F16" s="8"/>
      <c r="G16" s="8"/>
      <c r="H16" s="8"/>
      <c r="I16" s="8"/>
      <c r="J16" s="8"/>
      <c r="K16" s="8"/>
      <c r="L16" s="11">
        <f t="shared" si="0"/>
        <v>0</v>
      </c>
      <c r="M16" s="8"/>
      <c r="N16" s="8"/>
      <c r="O16" s="8"/>
      <c r="P16" s="8"/>
      <c r="Q16" s="8"/>
      <c r="R16" s="8"/>
      <c r="S16" s="8"/>
      <c r="T16" s="8"/>
      <c r="U16" s="8"/>
      <c r="V16" s="8"/>
      <c r="W16" s="8"/>
      <c r="X16" s="8"/>
      <c r="Y16" s="8"/>
      <c r="Z16" s="8"/>
      <c r="AA16" s="8"/>
      <c r="AB16" s="8"/>
      <c r="AC16" s="8"/>
      <c r="AD16" s="8"/>
      <c r="AE16" s="8"/>
      <c r="AF16" s="8"/>
      <c r="AG16" s="8"/>
      <c r="AH16" s="8"/>
      <c r="AI16" s="8"/>
      <c r="AJ16" s="9"/>
      <c r="AK16" s="8"/>
      <c r="AL16" s="8"/>
      <c r="AM16" s="8"/>
      <c r="AN16" s="8"/>
    </row>
    <row r="17" spans="1:40" s="7" customFormat="1" ht="38.25" customHeight="1" x14ac:dyDescent="0.25">
      <c r="A17" s="13">
        <v>9</v>
      </c>
      <c r="B17" s="8"/>
      <c r="C17" s="12"/>
      <c r="D17" s="8"/>
      <c r="E17" s="11"/>
      <c r="F17" s="8"/>
      <c r="G17" s="8"/>
      <c r="H17" s="8"/>
      <c r="I17" s="8"/>
      <c r="J17" s="8"/>
      <c r="K17" s="8"/>
      <c r="L17" s="11">
        <f t="shared" si="0"/>
        <v>0</v>
      </c>
      <c r="M17" s="8"/>
      <c r="N17" s="8"/>
      <c r="O17" s="8"/>
      <c r="P17" s="8"/>
      <c r="Q17" s="8"/>
      <c r="R17" s="8"/>
      <c r="S17" s="8"/>
      <c r="T17" s="8"/>
      <c r="U17" s="8"/>
      <c r="V17" s="8"/>
      <c r="W17" s="8"/>
      <c r="X17" s="8"/>
      <c r="Y17" s="8"/>
      <c r="Z17" s="8"/>
      <c r="AA17" s="8"/>
      <c r="AB17" s="8"/>
      <c r="AC17" s="8"/>
      <c r="AD17" s="8"/>
      <c r="AE17" s="8"/>
      <c r="AF17" s="8"/>
      <c r="AG17" s="8"/>
      <c r="AH17" s="8"/>
      <c r="AI17" s="8"/>
      <c r="AJ17" s="9"/>
      <c r="AK17" s="8"/>
      <c r="AL17" s="8"/>
      <c r="AM17" s="8"/>
      <c r="AN17" s="8"/>
    </row>
    <row r="18" spans="1:40" s="7" customFormat="1" ht="38.25" customHeight="1" x14ac:dyDescent="0.25">
      <c r="A18" s="13">
        <v>10</v>
      </c>
      <c r="B18" s="8"/>
      <c r="C18" s="12"/>
      <c r="D18" s="8"/>
      <c r="E18" s="11"/>
      <c r="F18" s="8"/>
      <c r="G18" s="8"/>
      <c r="H18" s="8"/>
      <c r="I18" s="8"/>
      <c r="J18" s="8"/>
      <c r="K18" s="8"/>
      <c r="L18" s="11">
        <f t="shared" si="0"/>
        <v>0</v>
      </c>
      <c r="M18" s="8"/>
      <c r="N18" s="8"/>
      <c r="O18" s="8"/>
      <c r="P18" s="8"/>
      <c r="Q18" s="10"/>
      <c r="R18" s="8"/>
      <c r="S18" s="8"/>
      <c r="T18" s="8"/>
      <c r="U18" s="8"/>
      <c r="V18" s="8"/>
      <c r="W18" s="8"/>
      <c r="X18" s="8"/>
      <c r="Y18" s="8"/>
      <c r="Z18" s="8"/>
      <c r="AA18" s="8"/>
      <c r="AB18" s="8"/>
      <c r="AC18" s="8"/>
      <c r="AD18" s="8"/>
      <c r="AE18" s="8"/>
      <c r="AF18" s="8"/>
      <c r="AG18" s="8"/>
      <c r="AH18" s="8"/>
      <c r="AI18" s="8"/>
      <c r="AJ18" s="9"/>
      <c r="AK18" s="8"/>
      <c r="AL18" s="8"/>
      <c r="AM18" s="8"/>
      <c r="AN18" s="8"/>
    </row>
    <row r="19" spans="1:40" s="7" customFormat="1" ht="38.25" customHeight="1" x14ac:dyDescent="0.25">
      <c r="A19" s="13">
        <v>11</v>
      </c>
      <c r="B19" s="8"/>
      <c r="C19" s="12"/>
      <c r="D19" s="8"/>
      <c r="E19" s="11"/>
      <c r="F19" s="8"/>
      <c r="G19" s="8"/>
      <c r="H19" s="8"/>
      <c r="I19" s="8"/>
      <c r="J19" s="8"/>
      <c r="K19" s="8"/>
      <c r="L19" s="11">
        <f t="shared" si="0"/>
        <v>0</v>
      </c>
      <c r="M19" s="8"/>
      <c r="N19" s="8"/>
      <c r="O19" s="8"/>
      <c r="P19" s="8"/>
      <c r="Q19" s="8"/>
      <c r="R19" s="8"/>
      <c r="S19" s="8"/>
      <c r="T19" s="8"/>
      <c r="U19" s="8"/>
      <c r="V19" s="8"/>
      <c r="W19" s="8"/>
      <c r="X19" s="8"/>
      <c r="Y19" s="8"/>
      <c r="Z19" s="8"/>
      <c r="AA19" s="8"/>
      <c r="AB19" s="8"/>
      <c r="AC19" s="8"/>
      <c r="AD19" s="8"/>
      <c r="AE19" s="8"/>
      <c r="AF19" s="8"/>
      <c r="AG19" s="8"/>
      <c r="AH19" s="8"/>
      <c r="AI19" s="8"/>
      <c r="AJ19" s="9"/>
      <c r="AK19" s="8"/>
      <c r="AL19" s="8"/>
      <c r="AM19" s="8"/>
      <c r="AN19" s="8"/>
    </row>
    <row r="20" spans="1:40" s="7" customFormat="1" ht="38.25" customHeight="1" x14ac:dyDescent="0.25">
      <c r="A20" s="13">
        <v>12</v>
      </c>
      <c r="B20" s="8"/>
      <c r="C20" s="12"/>
      <c r="D20" s="8"/>
      <c r="E20" s="11"/>
      <c r="F20" s="8"/>
      <c r="G20" s="8"/>
      <c r="H20" s="8"/>
      <c r="I20" s="8"/>
      <c r="J20" s="8"/>
      <c r="K20" s="8"/>
      <c r="L20" s="11">
        <f t="shared" si="0"/>
        <v>0</v>
      </c>
      <c r="M20" s="8"/>
      <c r="N20" s="8"/>
      <c r="O20" s="8"/>
      <c r="P20" s="8"/>
      <c r="Q20" s="10"/>
      <c r="R20" s="8"/>
      <c r="S20" s="8"/>
      <c r="T20" s="8"/>
      <c r="U20" s="8"/>
      <c r="V20" s="8"/>
      <c r="W20" s="8"/>
      <c r="X20" s="8"/>
      <c r="Y20" s="8"/>
      <c r="Z20" s="8"/>
      <c r="AA20" s="8"/>
      <c r="AB20" s="8"/>
      <c r="AC20" s="8"/>
      <c r="AD20" s="8"/>
      <c r="AE20" s="8"/>
      <c r="AF20" s="8"/>
      <c r="AG20" s="8"/>
      <c r="AH20" s="8"/>
      <c r="AI20" s="8"/>
      <c r="AJ20" s="9"/>
      <c r="AK20" s="8"/>
      <c r="AL20" s="8"/>
      <c r="AM20" s="8"/>
      <c r="AN20" s="8"/>
    </row>
    <row r="21" spans="1:40" s="7" customFormat="1" ht="38.25" customHeight="1" x14ac:dyDescent="0.25">
      <c r="A21" s="13">
        <v>13</v>
      </c>
      <c r="B21" s="8"/>
      <c r="C21" s="12"/>
      <c r="D21" s="8"/>
      <c r="E21" s="11"/>
      <c r="F21" s="8"/>
      <c r="G21" s="8"/>
      <c r="H21" s="8"/>
      <c r="I21" s="8"/>
      <c r="J21" s="8"/>
      <c r="K21" s="8"/>
      <c r="L21" s="11">
        <f t="shared" si="0"/>
        <v>0</v>
      </c>
      <c r="M21" s="8"/>
      <c r="N21" s="8"/>
      <c r="O21" s="8"/>
      <c r="P21" s="8"/>
      <c r="Q21" s="8"/>
      <c r="R21" s="8"/>
      <c r="S21" s="8"/>
      <c r="T21" s="8"/>
      <c r="U21" s="8"/>
      <c r="V21" s="8"/>
      <c r="W21" s="8"/>
      <c r="X21" s="8"/>
      <c r="Y21" s="8"/>
      <c r="Z21" s="8"/>
      <c r="AA21" s="8"/>
      <c r="AB21" s="8"/>
      <c r="AC21" s="8"/>
      <c r="AD21" s="8"/>
      <c r="AE21" s="8"/>
      <c r="AF21" s="8"/>
      <c r="AG21" s="8"/>
      <c r="AH21" s="8"/>
      <c r="AI21" s="8"/>
      <c r="AJ21" s="9"/>
      <c r="AK21" s="8"/>
      <c r="AL21" s="8"/>
      <c r="AM21" s="8"/>
      <c r="AN21" s="8"/>
    </row>
    <row r="22" spans="1:40" s="7" customFormat="1" ht="38.25" customHeight="1" x14ac:dyDescent="0.25">
      <c r="A22" s="13">
        <v>14</v>
      </c>
      <c r="B22" s="8"/>
      <c r="C22" s="12"/>
      <c r="D22" s="8"/>
      <c r="E22" s="11"/>
      <c r="F22" s="8"/>
      <c r="G22" s="8"/>
      <c r="H22" s="8"/>
      <c r="I22" s="8"/>
      <c r="J22" s="8"/>
      <c r="K22" s="8"/>
      <c r="L22" s="11">
        <f t="shared" si="0"/>
        <v>0</v>
      </c>
      <c r="M22" s="8"/>
      <c r="N22" s="8"/>
      <c r="O22" s="8"/>
      <c r="P22" s="8"/>
      <c r="Q22" s="10"/>
      <c r="R22" s="8"/>
      <c r="S22" s="8"/>
      <c r="T22" s="8"/>
      <c r="U22" s="8"/>
      <c r="V22" s="8"/>
      <c r="W22" s="8"/>
      <c r="X22" s="8"/>
      <c r="Y22" s="8"/>
      <c r="Z22" s="8"/>
      <c r="AA22" s="8"/>
      <c r="AB22" s="8"/>
      <c r="AC22" s="8"/>
      <c r="AD22" s="8"/>
      <c r="AE22" s="8"/>
      <c r="AF22" s="8"/>
      <c r="AG22" s="8"/>
      <c r="AH22" s="8"/>
      <c r="AI22" s="8"/>
      <c r="AJ22" s="9"/>
      <c r="AK22" s="8"/>
      <c r="AL22" s="8"/>
      <c r="AM22" s="8"/>
      <c r="AN22" s="8"/>
    </row>
    <row r="23" spans="1:40" s="7" customFormat="1" ht="38.25" customHeight="1" x14ac:dyDescent="0.25">
      <c r="A23" s="13">
        <v>15</v>
      </c>
      <c r="B23" s="8"/>
      <c r="C23" s="12"/>
      <c r="D23" s="8"/>
      <c r="E23" s="11"/>
      <c r="F23" s="8"/>
      <c r="G23" s="8"/>
      <c r="H23" s="8"/>
      <c r="I23" s="8"/>
      <c r="J23" s="8"/>
      <c r="K23" s="8"/>
      <c r="L23" s="11">
        <f t="shared" si="0"/>
        <v>0</v>
      </c>
      <c r="M23" s="8"/>
      <c r="N23" s="8"/>
      <c r="O23" s="8"/>
      <c r="P23" s="8"/>
      <c r="Q23" s="8"/>
      <c r="R23" s="8"/>
      <c r="S23" s="8"/>
      <c r="T23" s="8"/>
      <c r="U23" s="8"/>
      <c r="V23" s="8"/>
      <c r="W23" s="8"/>
      <c r="X23" s="8"/>
      <c r="Y23" s="8"/>
      <c r="Z23" s="8"/>
      <c r="AA23" s="8"/>
      <c r="AB23" s="8"/>
      <c r="AC23" s="8"/>
      <c r="AD23" s="8"/>
      <c r="AE23" s="8"/>
      <c r="AF23" s="8"/>
      <c r="AG23" s="8"/>
      <c r="AH23" s="8"/>
      <c r="AI23" s="8"/>
      <c r="AJ23" s="9"/>
      <c r="AK23" s="8"/>
      <c r="AL23" s="8"/>
      <c r="AM23" s="8"/>
      <c r="AN23" s="8"/>
    </row>
    <row r="24" spans="1:40" s="7" customFormat="1" ht="38.25" customHeight="1" x14ac:dyDescent="0.25">
      <c r="A24" s="13">
        <v>16</v>
      </c>
      <c r="B24" s="8"/>
      <c r="C24" s="12"/>
      <c r="D24" s="8"/>
      <c r="E24" s="11"/>
      <c r="F24" s="8"/>
      <c r="G24" s="8"/>
      <c r="H24" s="8"/>
      <c r="I24" s="8"/>
      <c r="J24" s="8"/>
      <c r="K24" s="8"/>
      <c r="L24" s="11">
        <f t="shared" si="0"/>
        <v>0</v>
      </c>
      <c r="M24" s="8"/>
      <c r="N24" s="8"/>
      <c r="O24" s="8"/>
      <c r="P24" s="8"/>
      <c r="Q24" s="10"/>
      <c r="R24" s="8"/>
      <c r="S24" s="8"/>
      <c r="T24" s="8"/>
      <c r="U24" s="8"/>
      <c r="V24" s="8"/>
      <c r="W24" s="8"/>
      <c r="X24" s="8"/>
      <c r="Y24" s="8"/>
      <c r="Z24" s="8"/>
      <c r="AA24" s="8"/>
      <c r="AB24" s="8"/>
      <c r="AC24" s="8"/>
      <c r="AD24" s="8"/>
      <c r="AE24" s="8"/>
      <c r="AF24" s="8"/>
      <c r="AG24" s="8"/>
      <c r="AH24" s="8"/>
      <c r="AI24" s="8"/>
      <c r="AJ24" s="9"/>
      <c r="AK24" s="8"/>
      <c r="AL24" s="8"/>
      <c r="AM24" s="8"/>
      <c r="AN24" s="8"/>
    </row>
    <row r="25" spans="1:40" s="7" customFormat="1" ht="38.25" customHeight="1" x14ac:dyDescent="0.25">
      <c r="A25" s="13">
        <v>17</v>
      </c>
      <c r="B25" s="8"/>
      <c r="C25" s="12"/>
      <c r="D25" s="8"/>
      <c r="E25" s="11"/>
      <c r="F25" s="8"/>
      <c r="G25" s="8"/>
      <c r="H25" s="8"/>
      <c r="I25" s="8"/>
      <c r="J25" s="8"/>
      <c r="K25" s="8"/>
      <c r="L25" s="11">
        <f t="shared" si="0"/>
        <v>0</v>
      </c>
      <c r="M25" s="8"/>
      <c r="N25" s="8"/>
      <c r="O25" s="8"/>
      <c r="P25" s="8"/>
      <c r="Q25" s="8"/>
      <c r="R25" s="8"/>
      <c r="S25" s="8"/>
      <c r="T25" s="8"/>
      <c r="U25" s="8"/>
      <c r="V25" s="8"/>
      <c r="W25" s="8"/>
      <c r="X25" s="8"/>
      <c r="Y25" s="8"/>
      <c r="Z25" s="8"/>
      <c r="AA25" s="8"/>
      <c r="AB25" s="8"/>
      <c r="AC25" s="8"/>
      <c r="AD25" s="8"/>
      <c r="AE25" s="8"/>
      <c r="AF25" s="8"/>
      <c r="AG25" s="8"/>
      <c r="AH25" s="8"/>
      <c r="AI25" s="8"/>
      <c r="AJ25" s="9"/>
      <c r="AK25" s="8"/>
      <c r="AL25" s="8"/>
      <c r="AM25" s="8"/>
      <c r="AN25" s="8"/>
    </row>
    <row r="26" spans="1:40" s="7" customFormat="1" ht="38.25" customHeight="1" x14ac:dyDescent="0.25">
      <c r="A26" s="13">
        <v>18</v>
      </c>
      <c r="B26" s="8"/>
      <c r="C26" s="12"/>
      <c r="D26" s="8"/>
      <c r="E26" s="11"/>
      <c r="F26" s="8"/>
      <c r="G26" s="8"/>
      <c r="H26" s="8"/>
      <c r="I26" s="8"/>
      <c r="J26" s="8"/>
      <c r="K26" s="8"/>
      <c r="L26" s="11">
        <f t="shared" si="0"/>
        <v>0</v>
      </c>
      <c r="M26" s="8"/>
      <c r="N26" s="8"/>
      <c r="O26" s="8"/>
      <c r="P26" s="8"/>
      <c r="Q26" s="10"/>
      <c r="R26" s="8"/>
      <c r="S26" s="8"/>
      <c r="T26" s="8"/>
      <c r="U26" s="8"/>
      <c r="V26" s="8"/>
      <c r="W26" s="8"/>
      <c r="X26" s="8"/>
      <c r="Y26" s="8"/>
      <c r="Z26" s="8"/>
      <c r="AA26" s="8"/>
      <c r="AB26" s="8"/>
      <c r="AC26" s="8"/>
      <c r="AD26" s="8"/>
      <c r="AE26" s="8"/>
      <c r="AF26" s="8"/>
      <c r="AG26" s="8"/>
      <c r="AH26" s="8"/>
      <c r="AI26" s="8"/>
      <c r="AJ26" s="9"/>
      <c r="AK26" s="8"/>
      <c r="AL26" s="8"/>
      <c r="AM26" s="8"/>
      <c r="AN26" s="8"/>
    </row>
    <row r="27" spans="1:40" s="7" customFormat="1" ht="38.25" customHeight="1" x14ac:dyDescent="0.25">
      <c r="A27" s="13">
        <v>19</v>
      </c>
      <c r="B27" s="8"/>
      <c r="C27" s="12"/>
      <c r="D27" s="8"/>
      <c r="E27" s="11"/>
      <c r="F27" s="8"/>
      <c r="G27" s="8"/>
      <c r="H27" s="8"/>
      <c r="I27" s="8"/>
      <c r="J27" s="8"/>
      <c r="K27" s="8"/>
      <c r="L27" s="11">
        <f t="shared" si="0"/>
        <v>0</v>
      </c>
      <c r="M27" s="8"/>
      <c r="N27" s="8"/>
      <c r="O27" s="8"/>
      <c r="P27" s="8"/>
      <c r="Q27" s="8"/>
      <c r="R27" s="8"/>
      <c r="S27" s="8"/>
      <c r="T27" s="8"/>
      <c r="U27" s="8"/>
      <c r="V27" s="8"/>
      <c r="W27" s="8"/>
      <c r="X27" s="8"/>
      <c r="Y27" s="8"/>
      <c r="Z27" s="8"/>
      <c r="AA27" s="8"/>
      <c r="AB27" s="8"/>
      <c r="AC27" s="8"/>
      <c r="AD27" s="8"/>
      <c r="AE27" s="8"/>
      <c r="AF27" s="8"/>
      <c r="AG27" s="8"/>
      <c r="AH27" s="8"/>
      <c r="AI27" s="8"/>
      <c r="AJ27" s="9"/>
      <c r="AK27" s="8"/>
      <c r="AL27" s="8"/>
      <c r="AM27" s="8"/>
      <c r="AN27" s="8"/>
    </row>
    <row r="28" spans="1:40" s="7" customFormat="1" ht="38.25" customHeight="1" x14ac:dyDescent="0.25">
      <c r="A28" s="13">
        <v>20</v>
      </c>
      <c r="B28" s="8"/>
      <c r="C28" s="12"/>
      <c r="D28" s="8"/>
      <c r="E28" s="11"/>
      <c r="F28" s="8"/>
      <c r="G28" s="8"/>
      <c r="H28" s="8"/>
      <c r="I28" s="8"/>
      <c r="J28" s="8"/>
      <c r="K28" s="8"/>
      <c r="L28" s="11">
        <f t="shared" si="0"/>
        <v>0</v>
      </c>
      <c r="M28" s="8"/>
      <c r="N28" s="8"/>
      <c r="O28" s="8"/>
      <c r="P28" s="8"/>
      <c r="Q28" s="10"/>
      <c r="R28" s="8"/>
      <c r="S28" s="8"/>
      <c r="T28" s="8"/>
      <c r="U28" s="8"/>
      <c r="V28" s="8"/>
      <c r="W28" s="8"/>
      <c r="X28" s="8"/>
      <c r="Y28" s="8"/>
      <c r="Z28" s="8"/>
      <c r="AA28" s="8"/>
      <c r="AB28" s="8"/>
      <c r="AC28" s="8"/>
      <c r="AD28" s="8"/>
      <c r="AE28" s="8"/>
      <c r="AF28" s="8"/>
      <c r="AG28" s="8"/>
      <c r="AH28" s="8"/>
      <c r="AI28" s="8"/>
      <c r="AJ28" s="9"/>
      <c r="AK28" s="8"/>
      <c r="AL28" s="8"/>
      <c r="AM28" s="8"/>
      <c r="AN28" s="8"/>
    </row>
    <row r="29" spans="1:40" s="7" customFormat="1" ht="38.25" customHeight="1" x14ac:dyDescent="0.25">
      <c r="A29" s="13">
        <v>21</v>
      </c>
      <c r="B29" s="8"/>
      <c r="C29" s="12"/>
      <c r="D29" s="8"/>
      <c r="E29" s="11"/>
      <c r="F29" s="8"/>
      <c r="G29" s="8"/>
      <c r="H29" s="8"/>
      <c r="I29" s="8"/>
      <c r="J29" s="8"/>
      <c r="K29" s="8"/>
      <c r="L29" s="11">
        <f t="shared" si="0"/>
        <v>0</v>
      </c>
      <c r="M29" s="8"/>
      <c r="N29" s="8"/>
      <c r="O29" s="8"/>
      <c r="P29" s="8"/>
      <c r="Q29" s="8"/>
      <c r="R29" s="8"/>
      <c r="S29" s="8"/>
      <c r="T29" s="8"/>
      <c r="U29" s="8"/>
      <c r="V29" s="8"/>
      <c r="W29" s="8"/>
      <c r="X29" s="8"/>
      <c r="Y29" s="8"/>
      <c r="Z29" s="8"/>
      <c r="AA29" s="8"/>
      <c r="AB29" s="8"/>
      <c r="AC29" s="8"/>
      <c r="AD29" s="8"/>
      <c r="AE29" s="8"/>
      <c r="AF29" s="8"/>
      <c r="AG29" s="8"/>
      <c r="AH29" s="8"/>
      <c r="AI29" s="8"/>
      <c r="AJ29" s="9"/>
      <c r="AK29" s="8"/>
      <c r="AL29" s="8"/>
      <c r="AM29" s="8"/>
      <c r="AN29" s="8"/>
    </row>
    <row r="30" spans="1:40" s="7" customFormat="1" ht="38.25" customHeight="1" x14ac:dyDescent="0.25">
      <c r="A30" s="13">
        <v>22</v>
      </c>
      <c r="B30" s="8"/>
      <c r="C30" s="12"/>
      <c r="D30" s="8"/>
      <c r="E30" s="11"/>
      <c r="F30" s="8"/>
      <c r="G30" s="8"/>
      <c r="H30" s="8"/>
      <c r="I30" s="8"/>
      <c r="J30" s="8"/>
      <c r="K30" s="8"/>
      <c r="L30" s="11">
        <f t="shared" si="0"/>
        <v>0</v>
      </c>
      <c r="M30" s="8"/>
      <c r="N30" s="8"/>
      <c r="O30" s="8"/>
      <c r="P30" s="8"/>
      <c r="Q30" s="10"/>
      <c r="R30" s="8"/>
      <c r="S30" s="8"/>
      <c r="T30" s="8"/>
      <c r="U30" s="8"/>
      <c r="V30" s="8"/>
      <c r="W30" s="8"/>
      <c r="X30" s="8"/>
      <c r="Y30" s="8"/>
      <c r="Z30" s="8"/>
      <c r="AA30" s="8"/>
      <c r="AB30" s="8"/>
      <c r="AC30" s="8"/>
      <c r="AD30" s="8"/>
      <c r="AE30" s="8"/>
      <c r="AF30" s="8"/>
      <c r="AG30" s="8"/>
      <c r="AH30" s="8"/>
      <c r="AI30" s="8"/>
      <c r="AJ30" s="9"/>
      <c r="AK30" s="8"/>
      <c r="AL30" s="8"/>
      <c r="AM30" s="8"/>
      <c r="AN30" s="8"/>
    </row>
    <row r="31" spans="1:40" s="7" customFormat="1" ht="38.25" customHeight="1" x14ac:dyDescent="0.25">
      <c r="A31" s="13">
        <v>23</v>
      </c>
      <c r="B31" s="8"/>
      <c r="C31" s="12"/>
      <c r="D31" s="8"/>
      <c r="E31" s="11"/>
      <c r="F31" s="8"/>
      <c r="G31" s="8"/>
      <c r="H31" s="8"/>
      <c r="I31" s="8"/>
      <c r="J31" s="8"/>
      <c r="K31" s="8"/>
      <c r="L31" s="11">
        <f t="shared" si="0"/>
        <v>0</v>
      </c>
      <c r="M31" s="8"/>
      <c r="N31" s="8"/>
      <c r="O31" s="8"/>
      <c r="P31" s="8"/>
      <c r="Q31" s="8"/>
      <c r="R31" s="8"/>
      <c r="S31" s="8"/>
      <c r="T31" s="8"/>
      <c r="U31" s="8"/>
      <c r="V31" s="8"/>
      <c r="W31" s="8"/>
      <c r="X31" s="8"/>
      <c r="Y31" s="8"/>
      <c r="Z31" s="8"/>
      <c r="AA31" s="8"/>
      <c r="AB31" s="8"/>
      <c r="AC31" s="8"/>
      <c r="AD31" s="8"/>
      <c r="AE31" s="8"/>
      <c r="AF31" s="8"/>
      <c r="AG31" s="8"/>
      <c r="AH31" s="8"/>
      <c r="AI31" s="8"/>
      <c r="AJ31" s="9"/>
      <c r="AK31" s="8"/>
      <c r="AL31" s="8"/>
      <c r="AM31" s="8"/>
      <c r="AN31" s="8"/>
    </row>
    <row r="32" spans="1:40" s="7" customFormat="1" ht="38.25" customHeight="1" x14ac:dyDescent="0.25">
      <c r="A32" s="13">
        <v>24</v>
      </c>
      <c r="B32" s="8"/>
      <c r="C32" s="12"/>
      <c r="D32" s="8"/>
      <c r="E32" s="11"/>
      <c r="F32" s="8"/>
      <c r="G32" s="8"/>
      <c r="H32" s="8"/>
      <c r="I32" s="8"/>
      <c r="J32" s="8"/>
      <c r="K32" s="8"/>
      <c r="L32" s="11">
        <f t="shared" si="0"/>
        <v>0</v>
      </c>
      <c r="M32" s="8"/>
      <c r="N32" s="8"/>
      <c r="O32" s="8"/>
      <c r="P32" s="8"/>
      <c r="Q32" s="10"/>
      <c r="R32" s="8"/>
      <c r="S32" s="8"/>
      <c r="T32" s="8"/>
      <c r="U32" s="8"/>
      <c r="V32" s="8"/>
      <c r="W32" s="8"/>
      <c r="X32" s="8"/>
      <c r="Y32" s="8"/>
      <c r="Z32" s="8"/>
      <c r="AA32" s="8"/>
      <c r="AB32" s="8"/>
      <c r="AC32" s="8"/>
      <c r="AD32" s="8"/>
      <c r="AE32" s="8"/>
      <c r="AF32" s="8"/>
      <c r="AG32" s="8"/>
      <c r="AH32" s="8"/>
      <c r="AI32" s="8"/>
      <c r="AJ32" s="9"/>
      <c r="AK32" s="8"/>
      <c r="AL32" s="8"/>
      <c r="AM32" s="8"/>
      <c r="AN32" s="8"/>
    </row>
    <row r="33" spans="1:40" s="7" customFormat="1" ht="38.25" customHeight="1" x14ac:dyDescent="0.25">
      <c r="A33" s="13">
        <v>25</v>
      </c>
      <c r="B33" s="8"/>
      <c r="C33" s="12"/>
      <c r="D33" s="8"/>
      <c r="E33" s="11"/>
      <c r="F33" s="8"/>
      <c r="G33" s="8"/>
      <c r="H33" s="8"/>
      <c r="I33" s="8"/>
      <c r="J33" s="8"/>
      <c r="K33" s="8"/>
      <c r="L33" s="11">
        <f t="shared" si="0"/>
        <v>0</v>
      </c>
      <c r="M33" s="8"/>
      <c r="N33" s="8"/>
      <c r="O33" s="8"/>
      <c r="P33" s="8"/>
      <c r="Q33" s="8"/>
      <c r="R33" s="8"/>
      <c r="S33" s="8"/>
      <c r="T33" s="8"/>
      <c r="U33" s="8"/>
      <c r="V33" s="8"/>
      <c r="W33" s="8"/>
      <c r="X33" s="8"/>
      <c r="Y33" s="8"/>
      <c r="Z33" s="8"/>
      <c r="AA33" s="8"/>
      <c r="AB33" s="8"/>
      <c r="AC33" s="8"/>
      <c r="AD33" s="8"/>
      <c r="AE33" s="8"/>
      <c r="AF33" s="8"/>
      <c r="AG33" s="8"/>
      <c r="AH33" s="8"/>
      <c r="AI33" s="8"/>
      <c r="AJ33" s="9"/>
      <c r="AK33" s="8"/>
      <c r="AL33" s="8"/>
      <c r="AM33" s="8"/>
      <c r="AN33" s="8"/>
    </row>
    <row r="34" spans="1:40" s="7" customFormat="1" ht="38.25" customHeight="1" x14ac:dyDescent="0.25">
      <c r="A34" s="13">
        <v>26</v>
      </c>
      <c r="B34" s="8"/>
      <c r="C34" s="12"/>
      <c r="D34" s="8"/>
      <c r="E34" s="11"/>
      <c r="F34" s="8"/>
      <c r="G34" s="8"/>
      <c r="H34" s="8"/>
      <c r="I34" s="8"/>
      <c r="J34" s="8"/>
      <c r="K34" s="8"/>
      <c r="L34" s="11">
        <f t="shared" si="0"/>
        <v>0</v>
      </c>
      <c r="M34" s="8"/>
      <c r="N34" s="8"/>
      <c r="O34" s="8"/>
      <c r="P34" s="8"/>
      <c r="Q34" s="10"/>
      <c r="R34" s="8"/>
      <c r="S34" s="8"/>
      <c r="T34" s="8"/>
      <c r="U34" s="8"/>
      <c r="V34" s="8"/>
      <c r="W34" s="8"/>
      <c r="X34" s="8"/>
      <c r="Y34" s="8"/>
      <c r="Z34" s="8"/>
      <c r="AA34" s="8"/>
      <c r="AB34" s="8"/>
      <c r="AC34" s="8"/>
      <c r="AD34" s="8"/>
      <c r="AE34" s="8"/>
      <c r="AF34" s="8"/>
      <c r="AG34" s="8"/>
      <c r="AH34" s="8"/>
      <c r="AI34" s="8"/>
      <c r="AJ34" s="9"/>
      <c r="AK34" s="8"/>
      <c r="AL34" s="8"/>
      <c r="AM34" s="8"/>
      <c r="AN34" s="8"/>
    </row>
    <row r="35" spans="1:40" s="7" customFormat="1" ht="38.25" customHeight="1" x14ac:dyDescent="0.25">
      <c r="A35" s="13">
        <v>27</v>
      </c>
      <c r="B35" s="8"/>
      <c r="C35" s="12"/>
      <c r="D35" s="8"/>
      <c r="E35" s="11"/>
      <c r="F35" s="8"/>
      <c r="G35" s="8"/>
      <c r="H35" s="8"/>
      <c r="I35" s="8"/>
      <c r="J35" s="8"/>
      <c r="K35" s="8"/>
      <c r="L35" s="11">
        <f t="shared" si="0"/>
        <v>0</v>
      </c>
      <c r="M35" s="8"/>
      <c r="N35" s="8"/>
      <c r="O35" s="8"/>
      <c r="P35" s="8"/>
      <c r="Q35" s="8"/>
      <c r="R35" s="8"/>
      <c r="S35" s="8"/>
      <c r="T35" s="8"/>
      <c r="U35" s="8"/>
      <c r="V35" s="8"/>
      <c r="W35" s="8"/>
      <c r="X35" s="8"/>
      <c r="Y35" s="8"/>
      <c r="Z35" s="8"/>
      <c r="AA35" s="8"/>
      <c r="AB35" s="8"/>
      <c r="AC35" s="8"/>
      <c r="AD35" s="8"/>
      <c r="AE35" s="8"/>
      <c r="AF35" s="8"/>
      <c r="AG35" s="8"/>
      <c r="AH35" s="8"/>
      <c r="AI35" s="8"/>
      <c r="AJ35" s="9"/>
      <c r="AK35" s="8"/>
      <c r="AL35" s="8"/>
      <c r="AM35" s="8"/>
      <c r="AN35" s="8"/>
    </row>
    <row r="36" spans="1:40" s="7" customFormat="1" ht="38.25" customHeight="1" x14ac:dyDescent="0.25">
      <c r="A36" s="13">
        <v>28</v>
      </c>
      <c r="B36" s="8"/>
      <c r="C36" s="12"/>
      <c r="D36" s="8"/>
      <c r="E36" s="11"/>
      <c r="F36" s="8"/>
      <c r="G36" s="8"/>
      <c r="H36" s="8"/>
      <c r="I36" s="8"/>
      <c r="J36" s="8"/>
      <c r="K36" s="8"/>
      <c r="L36" s="11">
        <f t="shared" si="0"/>
        <v>0</v>
      </c>
      <c r="M36" s="8"/>
      <c r="N36" s="8"/>
      <c r="O36" s="8"/>
      <c r="P36" s="8"/>
      <c r="Q36" s="10"/>
      <c r="R36" s="8"/>
      <c r="S36" s="8"/>
      <c r="T36" s="8"/>
      <c r="U36" s="8"/>
      <c r="V36" s="8"/>
      <c r="W36" s="8"/>
      <c r="X36" s="8"/>
      <c r="Y36" s="8"/>
      <c r="Z36" s="8"/>
      <c r="AA36" s="8"/>
      <c r="AB36" s="8"/>
      <c r="AC36" s="8"/>
      <c r="AD36" s="8"/>
      <c r="AE36" s="8"/>
      <c r="AF36" s="8"/>
      <c r="AG36" s="8"/>
      <c r="AH36" s="8"/>
      <c r="AI36" s="8"/>
      <c r="AJ36" s="9"/>
      <c r="AK36" s="8"/>
      <c r="AL36" s="8"/>
      <c r="AM36" s="8"/>
      <c r="AN36" s="8"/>
    </row>
    <row r="37" spans="1:40" s="7" customFormat="1" ht="38.25" customHeight="1" x14ac:dyDescent="0.25">
      <c r="A37" s="13">
        <v>29</v>
      </c>
      <c r="B37" s="8"/>
      <c r="C37" s="12"/>
      <c r="D37" s="8"/>
      <c r="E37" s="11"/>
      <c r="F37" s="8"/>
      <c r="G37" s="8"/>
      <c r="H37" s="8"/>
      <c r="I37" s="8"/>
      <c r="J37" s="8"/>
      <c r="K37" s="8"/>
      <c r="L37" s="11">
        <f t="shared" si="0"/>
        <v>0</v>
      </c>
      <c r="M37" s="8"/>
      <c r="N37" s="8"/>
      <c r="O37" s="8"/>
      <c r="P37" s="8"/>
      <c r="Q37" s="8"/>
      <c r="R37" s="8"/>
      <c r="S37" s="8"/>
      <c r="T37" s="8"/>
      <c r="U37" s="8"/>
      <c r="V37" s="8"/>
      <c r="W37" s="8"/>
      <c r="X37" s="8"/>
      <c r="Y37" s="8"/>
      <c r="Z37" s="8"/>
      <c r="AA37" s="8"/>
      <c r="AB37" s="8"/>
      <c r="AC37" s="8"/>
      <c r="AD37" s="8"/>
      <c r="AE37" s="8"/>
      <c r="AF37" s="8"/>
      <c r="AG37" s="8"/>
      <c r="AH37" s="8"/>
      <c r="AI37" s="8"/>
      <c r="AJ37" s="9"/>
      <c r="AK37" s="8"/>
      <c r="AL37" s="8"/>
      <c r="AM37" s="8"/>
      <c r="AN37" s="8"/>
    </row>
    <row r="38" spans="1:40" s="7" customFormat="1" ht="38.25" customHeight="1" x14ac:dyDescent="0.25">
      <c r="A38" s="13">
        <v>30</v>
      </c>
      <c r="B38" s="8"/>
      <c r="C38" s="12"/>
      <c r="D38" s="8"/>
      <c r="E38" s="11"/>
      <c r="F38" s="8"/>
      <c r="G38" s="8"/>
      <c r="H38" s="8"/>
      <c r="I38" s="8"/>
      <c r="J38" s="8"/>
      <c r="K38" s="8"/>
      <c r="L38" s="11">
        <f t="shared" si="0"/>
        <v>0</v>
      </c>
      <c r="M38" s="8"/>
      <c r="N38" s="8"/>
      <c r="O38" s="8"/>
      <c r="P38" s="8"/>
      <c r="Q38" s="10"/>
      <c r="R38" s="8"/>
      <c r="S38" s="8"/>
      <c r="T38" s="8"/>
      <c r="U38" s="8"/>
      <c r="V38" s="8"/>
      <c r="W38" s="8"/>
      <c r="X38" s="8"/>
      <c r="Y38" s="8"/>
      <c r="Z38" s="8"/>
      <c r="AA38" s="8"/>
      <c r="AB38" s="8"/>
      <c r="AC38" s="8"/>
      <c r="AD38" s="8"/>
      <c r="AE38" s="8"/>
      <c r="AF38" s="8"/>
      <c r="AG38" s="8"/>
      <c r="AH38" s="8"/>
      <c r="AI38" s="8"/>
      <c r="AJ38" s="9"/>
      <c r="AK38" s="8"/>
      <c r="AL38" s="8"/>
      <c r="AM38" s="8"/>
      <c r="AN38" s="8"/>
    </row>
    <row r="39" spans="1:40" s="7" customFormat="1" ht="38.25" customHeight="1" x14ac:dyDescent="0.25">
      <c r="A39" s="13">
        <v>31</v>
      </c>
      <c r="B39" s="8"/>
      <c r="C39" s="12"/>
      <c r="D39" s="8"/>
      <c r="E39" s="11"/>
      <c r="F39" s="8"/>
      <c r="G39" s="8"/>
      <c r="H39" s="8"/>
      <c r="I39" s="8"/>
      <c r="J39" s="8"/>
      <c r="K39" s="8"/>
      <c r="L39" s="11">
        <f t="shared" si="0"/>
        <v>0</v>
      </c>
      <c r="M39" s="8"/>
      <c r="N39" s="8"/>
      <c r="O39" s="8"/>
      <c r="P39" s="8"/>
      <c r="Q39" s="8"/>
      <c r="R39" s="8"/>
      <c r="S39" s="8"/>
      <c r="T39" s="8"/>
      <c r="U39" s="8"/>
      <c r="V39" s="8"/>
      <c r="W39" s="8"/>
      <c r="X39" s="8"/>
      <c r="Y39" s="8"/>
      <c r="Z39" s="8"/>
      <c r="AA39" s="8"/>
      <c r="AB39" s="8"/>
      <c r="AC39" s="8"/>
      <c r="AD39" s="8"/>
      <c r="AE39" s="8"/>
      <c r="AF39" s="8"/>
      <c r="AG39" s="8"/>
      <c r="AH39" s="8"/>
      <c r="AI39" s="8"/>
      <c r="AJ39" s="9"/>
      <c r="AK39" s="8"/>
      <c r="AL39" s="8"/>
      <c r="AM39" s="8"/>
      <c r="AN39" s="8"/>
    </row>
    <row r="40" spans="1:40" s="7" customFormat="1" ht="38.25" customHeight="1" x14ac:dyDescent="0.25">
      <c r="A40" s="13">
        <v>32</v>
      </c>
      <c r="B40" s="8"/>
      <c r="C40" s="12"/>
      <c r="D40" s="8"/>
      <c r="E40" s="11"/>
      <c r="F40" s="8"/>
      <c r="G40" s="8"/>
      <c r="H40" s="8"/>
      <c r="I40" s="8"/>
      <c r="J40" s="8"/>
      <c r="K40" s="8"/>
      <c r="L40" s="11">
        <f t="shared" si="0"/>
        <v>0</v>
      </c>
      <c r="M40" s="8"/>
      <c r="N40" s="8"/>
      <c r="O40" s="8"/>
      <c r="P40" s="8"/>
      <c r="Q40" s="10"/>
      <c r="R40" s="8"/>
      <c r="S40" s="8"/>
      <c r="T40" s="8"/>
      <c r="U40" s="8"/>
      <c r="V40" s="8"/>
      <c r="W40" s="8"/>
      <c r="X40" s="8"/>
      <c r="Y40" s="8"/>
      <c r="Z40" s="8"/>
      <c r="AA40" s="8"/>
      <c r="AB40" s="8"/>
      <c r="AC40" s="8"/>
      <c r="AD40" s="8"/>
      <c r="AE40" s="8"/>
      <c r="AF40" s="8"/>
      <c r="AG40" s="8"/>
      <c r="AH40" s="8"/>
      <c r="AI40" s="8"/>
      <c r="AJ40" s="9"/>
      <c r="AK40" s="8"/>
      <c r="AL40" s="8"/>
      <c r="AM40" s="8"/>
      <c r="AN40" s="8"/>
    </row>
    <row r="41" spans="1:40" s="7" customFormat="1" ht="38.25" customHeight="1" x14ac:dyDescent="0.25">
      <c r="A41" s="13">
        <v>33</v>
      </c>
      <c r="B41" s="8"/>
      <c r="C41" s="12"/>
      <c r="D41" s="8"/>
      <c r="E41" s="11"/>
      <c r="F41" s="8"/>
      <c r="G41" s="8"/>
      <c r="H41" s="8"/>
      <c r="I41" s="8"/>
      <c r="J41" s="8"/>
      <c r="K41" s="8"/>
      <c r="L41" s="11">
        <f t="shared" ref="L41:L71" si="1">K41+J41+I41+H41</f>
        <v>0</v>
      </c>
      <c r="M41" s="8"/>
      <c r="N41" s="8"/>
      <c r="O41" s="8"/>
      <c r="P41" s="8"/>
      <c r="Q41" s="8"/>
      <c r="R41" s="8"/>
      <c r="S41" s="8"/>
      <c r="T41" s="8"/>
      <c r="U41" s="8"/>
      <c r="V41" s="8"/>
      <c r="W41" s="8"/>
      <c r="X41" s="8"/>
      <c r="Y41" s="8"/>
      <c r="Z41" s="8"/>
      <c r="AA41" s="8"/>
      <c r="AB41" s="8"/>
      <c r="AC41" s="8"/>
      <c r="AD41" s="8"/>
      <c r="AE41" s="8"/>
      <c r="AF41" s="8"/>
      <c r="AG41" s="8"/>
      <c r="AH41" s="8"/>
      <c r="AI41" s="8"/>
      <c r="AJ41" s="9"/>
      <c r="AK41" s="8"/>
      <c r="AL41" s="8"/>
      <c r="AM41" s="8"/>
      <c r="AN41" s="8"/>
    </row>
    <row r="42" spans="1:40" s="7" customFormat="1" ht="38.25" customHeight="1" x14ac:dyDescent="0.25">
      <c r="A42" s="13">
        <v>34</v>
      </c>
      <c r="B42" s="8"/>
      <c r="C42" s="12"/>
      <c r="D42" s="8"/>
      <c r="E42" s="11"/>
      <c r="F42" s="8"/>
      <c r="G42" s="8"/>
      <c r="H42" s="8"/>
      <c r="I42" s="8"/>
      <c r="J42" s="8"/>
      <c r="K42" s="8"/>
      <c r="L42" s="11">
        <f t="shared" si="1"/>
        <v>0</v>
      </c>
      <c r="M42" s="8"/>
      <c r="N42" s="8"/>
      <c r="O42" s="8"/>
      <c r="P42" s="8"/>
      <c r="Q42" s="10"/>
      <c r="R42" s="8"/>
      <c r="S42" s="8"/>
      <c r="T42" s="8"/>
      <c r="U42" s="8"/>
      <c r="V42" s="8"/>
      <c r="W42" s="8"/>
      <c r="X42" s="8"/>
      <c r="Y42" s="8"/>
      <c r="Z42" s="8"/>
      <c r="AA42" s="8"/>
      <c r="AB42" s="8"/>
      <c r="AC42" s="8"/>
      <c r="AD42" s="8"/>
      <c r="AE42" s="8"/>
      <c r="AF42" s="8"/>
      <c r="AG42" s="8"/>
      <c r="AH42" s="8"/>
      <c r="AI42" s="8"/>
      <c r="AJ42" s="9"/>
      <c r="AK42" s="8"/>
      <c r="AL42" s="8"/>
      <c r="AM42" s="8"/>
      <c r="AN42" s="8"/>
    </row>
    <row r="43" spans="1:40" s="7" customFormat="1" ht="38.25" customHeight="1" x14ac:dyDescent="0.25">
      <c r="A43" s="13">
        <v>35</v>
      </c>
      <c r="B43" s="8"/>
      <c r="C43" s="12"/>
      <c r="D43" s="8"/>
      <c r="E43" s="11"/>
      <c r="F43" s="8"/>
      <c r="G43" s="8"/>
      <c r="H43" s="8"/>
      <c r="I43" s="8"/>
      <c r="J43" s="8"/>
      <c r="K43" s="8"/>
      <c r="L43" s="11">
        <f t="shared" si="1"/>
        <v>0</v>
      </c>
      <c r="M43" s="8"/>
      <c r="N43" s="8"/>
      <c r="O43" s="8"/>
      <c r="P43" s="8"/>
      <c r="Q43" s="8"/>
      <c r="R43" s="8"/>
      <c r="S43" s="8"/>
      <c r="T43" s="8"/>
      <c r="U43" s="8"/>
      <c r="V43" s="8"/>
      <c r="W43" s="8"/>
      <c r="X43" s="8"/>
      <c r="Y43" s="8"/>
      <c r="Z43" s="8"/>
      <c r="AA43" s="8"/>
      <c r="AB43" s="8"/>
      <c r="AC43" s="8"/>
      <c r="AD43" s="8"/>
      <c r="AE43" s="8"/>
      <c r="AF43" s="8"/>
      <c r="AG43" s="8"/>
      <c r="AH43" s="8"/>
      <c r="AI43" s="8"/>
      <c r="AJ43" s="9"/>
      <c r="AK43" s="8"/>
      <c r="AL43" s="8"/>
      <c r="AM43" s="8"/>
      <c r="AN43" s="8"/>
    </row>
    <row r="44" spans="1:40" s="7" customFormat="1" ht="38.25" customHeight="1" x14ac:dyDescent="0.25">
      <c r="A44" s="13">
        <v>36</v>
      </c>
      <c r="B44" s="8"/>
      <c r="C44" s="12"/>
      <c r="D44" s="8"/>
      <c r="E44" s="11"/>
      <c r="F44" s="8"/>
      <c r="G44" s="8"/>
      <c r="H44" s="8"/>
      <c r="I44" s="8"/>
      <c r="J44" s="8"/>
      <c r="K44" s="8"/>
      <c r="L44" s="11">
        <f t="shared" si="1"/>
        <v>0</v>
      </c>
      <c r="M44" s="8"/>
      <c r="N44" s="8"/>
      <c r="O44" s="8"/>
      <c r="P44" s="8"/>
      <c r="Q44" s="10"/>
      <c r="R44" s="8"/>
      <c r="S44" s="8"/>
      <c r="T44" s="8"/>
      <c r="U44" s="8"/>
      <c r="V44" s="8"/>
      <c r="W44" s="8"/>
      <c r="X44" s="8"/>
      <c r="Y44" s="8"/>
      <c r="Z44" s="8"/>
      <c r="AA44" s="8"/>
      <c r="AB44" s="8"/>
      <c r="AC44" s="8"/>
      <c r="AD44" s="8"/>
      <c r="AE44" s="8"/>
      <c r="AF44" s="8"/>
      <c r="AG44" s="8"/>
      <c r="AH44" s="8"/>
      <c r="AI44" s="8"/>
      <c r="AJ44" s="9"/>
      <c r="AK44" s="8"/>
      <c r="AL44" s="8"/>
      <c r="AM44" s="8"/>
      <c r="AN44" s="8"/>
    </row>
    <row r="45" spans="1:40" s="7" customFormat="1" ht="38.25" customHeight="1" x14ac:dyDescent="0.25">
      <c r="A45" s="13">
        <v>37</v>
      </c>
      <c r="B45" s="8"/>
      <c r="C45" s="12"/>
      <c r="D45" s="8"/>
      <c r="E45" s="11"/>
      <c r="F45" s="8"/>
      <c r="G45" s="8"/>
      <c r="H45" s="8"/>
      <c r="I45" s="8"/>
      <c r="J45" s="8"/>
      <c r="K45" s="8"/>
      <c r="L45" s="11">
        <f t="shared" si="1"/>
        <v>0</v>
      </c>
      <c r="M45" s="8"/>
      <c r="N45" s="8"/>
      <c r="O45" s="8"/>
      <c r="P45" s="8"/>
      <c r="Q45" s="8"/>
      <c r="R45" s="8"/>
      <c r="S45" s="8"/>
      <c r="T45" s="8"/>
      <c r="U45" s="8"/>
      <c r="V45" s="8"/>
      <c r="W45" s="8"/>
      <c r="X45" s="8"/>
      <c r="Y45" s="8"/>
      <c r="Z45" s="8"/>
      <c r="AA45" s="8"/>
      <c r="AB45" s="8"/>
      <c r="AC45" s="8"/>
      <c r="AD45" s="8"/>
      <c r="AE45" s="8"/>
      <c r="AF45" s="8"/>
      <c r="AG45" s="8"/>
      <c r="AH45" s="8"/>
      <c r="AI45" s="8"/>
      <c r="AJ45" s="9"/>
      <c r="AK45" s="8"/>
      <c r="AL45" s="8"/>
      <c r="AM45" s="8"/>
      <c r="AN45" s="8"/>
    </row>
    <row r="46" spans="1:40" s="7" customFormat="1" ht="38.25" customHeight="1" x14ac:dyDescent="0.25">
      <c r="A46" s="13">
        <v>38</v>
      </c>
      <c r="B46" s="8"/>
      <c r="C46" s="12"/>
      <c r="D46" s="8"/>
      <c r="E46" s="11"/>
      <c r="F46" s="8"/>
      <c r="G46" s="8"/>
      <c r="H46" s="8"/>
      <c r="I46" s="8"/>
      <c r="J46" s="8"/>
      <c r="K46" s="8"/>
      <c r="L46" s="11">
        <f t="shared" si="1"/>
        <v>0</v>
      </c>
      <c r="M46" s="8"/>
      <c r="N46" s="8"/>
      <c r="O46" s="8"/>
      <c r="P46" s="8"/>
      <c r="Q46" s="10"/>
      <c r="R46" s="8"/>
      <c r="S46" s="8"/>
      <c r="T46" s="8"/>
      <c r="U46" s="8"/>
      <c r="V46" s="8"/>
      <c r="W46" s="8"/>
      <c r="X46" s="8"/>
      <c r="Y46" s="8"/>
      <c r="Z46" s="8"/>
      <c r="AA46" s="8"/>
      <c r="AB46" s="8"/>
      <c r="AC46" s="8"/>
      <c r="AD46" s="8"/>
      <c r="AE46" s="8"/>
      <c r="AF46" s="8"/>
      <c r="AG46" s="8"/>
      <c r="AH46" s="8"/>
      <c r="AI46" s="8"/>
      <c r="AJ46" s="9"/>
      <c r="AK46" s="8"/>
      <c r="AL46" s="8"/>
      <c r="AM46" s="8"/>
      <c r="AN46" s="8"/>
    </row>
    <row r="47" spans="1:40" s="7" customFormat="1" ht="38.25" customHeight="1" x14ac:dyDescent="0.25">
      <c r="A47" s="13">
        <v>39</v>
      </c>
      <c r="B47" s="8"/>
      <c r="C47" s="12"/>
      <c r="D47" s="8"/>
      <c r="E47" s="11"/>
      <c r="F47" s="8"/>
      <c r="G47" s="8"/>
      <c r="H47" s="8"/>
      <c r="I47" s="8"/>
      <c r="J47" s="8"/>
      <c r="K47" s="8"/>
      <c r="L47" s="11">
        <f t="shared" si="1"/>
        <v>0</v>
      </c>
      <c r="M47" s="8"/>
      <c r="N47" s="8"/>
      <c r="O47" s="8"/>
      <c r="P47" s="8"/>
      <c r="Q47" s="8"/>
      <c r="R47" s="8"/>
      <c r="S47" s="8"/>
      <c r="T47" s="8"/>
      <c r="U47" s="8"/>
      <c r="V47" s="8"/>
      <c r="W47" s="8"/>
      <c r="X47" s="8"/>
      <c r="Y47" s="8"/>
      <c r="Z47" s="8"/>
      <c r="AA47" s="8"/>
      <c r="AB47" s="8"/>
      <c r="AC47" s="8"/>
      <c r="AD47" s="8"/>
      <c r="AE47" s="8"/>
      <c r="AF47" s="8"/>
      <c r="AG47" s="8"/>
      <c r="AH47" s="8"/>
      <c r="AI47" s="8"/>
      <c r="AJ47" s="9"/>
      <c r="AK47" s="8"/>
      <c r="AL47" s="8"/>
      <c r="AM47" s="8"/>
      <c r="AN47" s="8"/>
    </row>
    <row r="48" spans="1:40" s="7" customFormat="1" ht="38.25" customHeight="1" x14ac:dyDescent="0.25">
      <c r="A48" s="13">
        <v>40</v>
      </c>
      <c r="B48" s="8"/>
      <c r="C48" s="12"/>
      <c r="D48" s="8"/>
      <c r="E48" s="11"/>
      <c r="F48" s="8"/>
      <c r="G48" s="8"/>
      <c r="H48" s="8"/>
      <c r="I48" s="8"/>
      <c r="J48" s="8"/>
      <c r="K48" s="8"/>
      <c r="L48" s="11">
        <f t="shared" si="1"/>
        <v>0</v>
      </c>
      <c r="M48" s="8"/>
      <c r="N48" s="8"/>
      <c r="O48" s="8"/>
      <c r="P48" s="8"/>
      <c r="Q48" s="10"/>
      <c r="R48" s="8"/>
      <c r="S48" s="8"/>
      <c r="T48" s="8"/>
      <c r="U48" s="8"/>
      <c r="V48" s="8"/>
      <c r="W48" s="8"/>
      <c r="X48" s="8"/>
      <c r="Y48" s="8"/>
      <c r="Z48" s="8"/>
      <c r="AA48" s="8"/>
      <c r="AB48" s="8"/>
      <c r="AC48" s="8"/>
      <c r="AD48" s="8"/>
      <c r="AE48" s="8"/>
      <c r="AF48" s="8"/>
      <c r="AG48" s="8"/>
      <c r="AH48" s="8"/>
      <c r="AI48" s="8"/>
      <c r="AJ48" s="9"/>
      <c r="AK48" s="8"/>
      <c r="AL48" s="8"/>
      <c r="AM48" s="8"/>
      <c r="AN48" s="8"/>
    </row>
    <row r="49" spans="1:40" s="7" customFormat="1" ht="38.25" customHeight="1" x14ac:dyDescent="0.25">
      <c r="A49" s="13">
        <v>41</v>
      </c>
      <c r="B49" s="8"/>
      <c r="C49" s="12"/>
      <c r="D49" s="8"/>
      <c r="E49" s="11"/>
      <c r="F49" s="8"/>
      <c r="G49" s="8"/>
      <c r="H49" s="8"/>
      <c r="I49" s="8"/>
      <c r="J49" s="8"/>
      <c r="K49" s="8"/>
      <c r="L49" s="11">
        <f t="shared" si="1"/>
        <v>0</v>
      </c>
      <c r="M49" s="8"/>
      <c r="N49" s="8"/>
      <c r="O49" s="8"/>
      <c r="P49" s="8"/>
      <c r="Q49" s="8"/>
      <c r="R49" s="8"/>
      <c r="S49" s="8"/>
      <c r="T49" s="8"/>
      <c r="U49" s="8"/>
      <c r="V49" s="8"/>
      <c r="W49" s="8"/>
      <c r="X49" s="8"/>
      <c r="Y49" s="8"/>
      <c r="Z49" s="8"/>
      <c r="AA49" s="8"/>
      <c r="AB49" s="8"/>
      <c r="AC49" s="8"/>
      <c r="AD49" s="8"/>
      <c r="AE49" s="8"/>
      <c r="AF49" s="8"/>
      <c r="AG49" s="8"/>
      <c r="AH49" s="8"/>
      <c r="AI49" s="8"/>
      <c r="AJ49" s="9"/>
      <c r="AK49" s="8"/>
      <c r="AL49" s="8"/>
      <c r="AM49" s="8"/>
      <c r="AN49" s="8"/>
    </row>
    <row r="50" spans="1:40" s="7" customFormat="1" ht="38.25" customHeight="1" x14ac:dyDescent="0.25">
      <c r="A50" s="13">
        <v>42</v>
      </c>
      <c r="B50" s="8"/>
      <c r="C50" s="12"/>
      <c r="D50" s="8"/>
      <c r="E50" s="11"/>
      <c r="F50" s="8"/>
      <c r="G50" s="8"/>
      <c r="H50" s="8"/>
      <c r="I50" s="8"/>
      <c r="J50" s="8"/>
      <c r="K50" s="8"/>
      <c r="L50" s="11">
        <f t="shared" si="1"/>
        <v>0</v>
      </c>
      <c r="M50" s="8"/>
      <c r="N50" s="8"/>
      <c r="O50" s="8"/>
      <c r="P50" s="8"/>
      <c r="Q50" s="10"/>
      <c r="R50" s="8"/>
      <c r="S50" s="8"/>
      <c r="T50" s="8"/>
      <c r="U50" s="8"/>
      <c r="V50" s="8"/>
      <c r="W50" s="8"/>
      <c r="X50" s="8"/>
      <c r="Y50" s="8"/>
      <c r="Z50" s="8"/>
      <c r="AA50" s="8"/>
      <c r="AB50" s="8"/>
      <c r="AC50" s="8"/>
      <c r="AD50" s="8"/>
      <c r="AE50" s="8"/>
      <c r="AF50" s="8"/>
      <c r="AG50" s="8"/>
      <c r="AH50" s="8"/>
      <c r="AI50" s="8"/>
      <c r="AJ50" s="9"/>
      <c r="AK50" s="8"/>
      <c r="AL50" s="8"/>
      <c r="AM50" s="8"/>
      <c r="AN50" s="8"/>
    </row>
    <row r="51" spans="1:40" s="7" customFormat="1" ht="38.25" customHeight="1" x14ac:dyDescent="0.25">
      <c r="A51" s="13">
        <v>43</v>
      </c>
      <c r="B51" s="8"/>
      <c r="C51" s="12"/>
      <c r="D51" s="8"/>
      <c r="E51" s="11"/>
      <c r="F51" s="8"/>
      <c r="G51" s="8"/>
      <c r="H51" s="8"/>
      <c r="I51" s="8"/>
      <c r="J51" s="8"/>
      <c r="K51" s="8"/>
      <c r="L51" s="11">
        <f t="shared" si="1"/>
        <v>0</v>
      </c>
      <c r="M51" s="8"/>
      <c r="N51" s="8"/>
      <c r="O51" s="8"/>
      <c r="P51" s="8"/>
      <c r="Q51" s="8"/>
      <c r="R51" s="8"/>
      <c r="S51" s="8"/>
      <c r="T51" s="8"/>
      <c r="U51" s="8"/>
      <c r="V51" s="8"/>
      <c r="W51" s="8"/>
      <c r="X51" s="8"/>
      <c r="Y51" s="8"/>
      <c r="Z51" s="8"/>
      <c r="AA51" s="8"/>
      <c r="AB51" s="8"/>
      <c r="AC51" s="8"/>
      <c r="AD51" s="8"/>
      <c r="AE51" s="8"/>
      <c r="AF51" s="8"/>
      <c r="AG51" s="8"/>
      <c r="AH51" s="8"/>
      <c r="AI51" s="8"/>
      <c r="AJ51" s="9"/>
      <c r="AK51" s="8"/>
      <c r="AL51" s="8"/>
      <c r="AM51" s="8"/>
      <c r="AN51" s="8"/>
    </row>
    <row r="52" spans="1:40" s="7" customFormat="1" ht="38.25" customHeight="1" x14ac:dyDescent="0.25">
      <c r="A52" s="13">
        <v>44</v>
      </c>
      <c r="B52" s="8"/>
      <c r="C52" s="12"/>
      <c r="D52" s="8"/>
      <c r="E52" s="11"/>
      <c r="F52" s="8"/>
      <c r="G52" s="8"/>
      <c r="H52" s="8"/>
      <c r="I52" s="8"/>
      <c r="J52" s="8"/>
      <c r="K52" s="8"/>
      <c r="L52" s="11">
        <f t="shared" si="1"/>
        <v>0</v>
      </c>
      <c r="M52" s="8"/>
      <c r="N52" s="8"/>
      <c r="O52" s="8"/>
      <c r="P52" s="8"/>
      <c r="Q52" s="10"/>
      <c r="R52" s="8"/>
      <c r="S52" s="8"/>
      <c r="T52" s="8"/>
      <c r="U52" s="8"/>
      <c r="V52" s="8"/>
      <c r="W52" s="8"/>
      <c r="X52" s="8"/>
      <c r="Y52" s="8"/>
      <c r="Z52" s="8"/>
      <c r="AA52" s="8"/>
      <c r="AB52" s="8"/>
      <c r="AC52" s="8"/>
      <c r="AD52" s="8"/>
      <c r="AE52" s="8"/>
      <c r="AF52" s="8"/>
      <c r="AG52" s="8"/>
      <c r="AH52" s="8"/>
      <c r="AI52" s="8"/>
      <c r="AJ52" s="9"/>
      <c r="AK52" s="8"/>
      <c r="AL52" s="8"/>
      <c r="AM52" s="8"/>
      <c r="AN52" s="8"/>
    </row>
    <row r="53" spans="1:40" s="7" customFormat="1" ht="38.25" customHeight="1" x14ac:dyDescent="0.25">
      <c r="A53" s="13">
        <v>45</v>
      </c>
      <c r="B53" s="8"/>
      <c r="C53" s="12"/>
      <c r="D53" s="8"/>
      <c r="E53" s="11"/>
      <c r="F53" s="8"/>
      <c r="G53" s="8"/>
      <c r="H53" s="8"/>
      <c r="I53" s="8"/>
      <c r="J53" s="8"/>
      <c r="K53" s="8"/>
      <c r="L53" s="11">
        <f t="shared" si="1"/>
        <v>0</v>
      </c>
      <c r="M53" s="8"/>
      <c r="N53" s="8"/>
      <c r="O53" s="8"/>
      <c r="P53" s="8"/>
      <c r="Q53" s="10"/>
      <c r="R53" s="8"/>
      <c r="S53" s="8"/>
      <c r="T53" s="8"/>
      <c r="U53" s="8"/>
      <c r="V53" s="8"/>
      <c r="W53" s="8"/>
      <c r="X53" s="8"/>
      <c r="Y53" s="8"/>
      <c r="Z53" s="8"/>
      <c r="AA53" s="8"/>
      <c r="AB53" s="8"/>
      <c r="AC53" s="8"/>
      <c r="AD53" s="8"/>
      <c r="AE53" s="8"/>
      <c r="AF53" s="8"/>
      <c r="AG53" s="8"/>
      <c r="AH53" s="8"/>
      <c r="AI53" s="8"/>
      <c r="AJ53" s="9"/>
      <c r="AK53" s="8"/>
      <c r="AL53" s="8"/>
      <c r="AM53" s="8"/>
      <c r="AN53" s="8"/>
    </row>
    <row r="54" spans="1:40" s="7" customFormat="1" ht="38.25" customHeight="1" x14ac:dyDescent="0.25">
      <c r="A54" s="13">
        <v>46</v>
      </c>
      <c r="B54" s="8"/>
      <c r="C54" s="12"/>
      <c r="D54" s="8"/>
      <c r="E54" s="11"/>
      <c r="F54" s="8"/>
      <c r="G54" s="8"/>
      <c r="H54" s="8"/>
      <c r="I54" s="8"/>
      <c r="J54" s="8"/>
      <c r="K54" s="8"/>
      <c r="L54" s="11">
        <f t="shared" si="1"/>
        <v>0</v>
      </c>
      <c r="M54" s="8"/>
      <c r="N54" s="8"/>
      <c r="O54" s="8"/>
      <c r="P54" s="8"/>
      <c r="Q54" s="10"/>
      <c r="R54" s="8"/>
      <c r="S54" s="8"/>
      <c r="T54" s="8"/>
      <c r="U54" s="8"/>
      <c r="V54" s="8"/>
      <c r="W54" s="8"/>
      <c r="X54" s="8"/>
      <c r="Y54" s="8"/>
      <c r="Z54" s="8"/>
      <c r="AA54" s="8"/>
      <c r="AB54" s="8"/>
      <c r="AC54" s="8"/>
      <c r="AD54" s="8"/>
      <c r="AE54" s="8"/>
      <c r="AF54" s="8"/>
      <c r="AG54" s="8"/>
      <c r="AH54" s="8"/>
      <c r="AI54" s="8"/>
      <c r="AJ54" s="9"/>
      <c r="AK54" s="8"/>
      <c r="AL54" s="8"/>
      <c r="AM54" s="8"/>
      <c r="AN54" s="8"/>
    </row>
    <row r="55" spans="1:40" s="7" customFormat="1" ht="38.25" customHeight="1" x14ac:dyDescent="0.25">
      <c r="A55" s="13">
        <v>47</v>
      </c>
      <c r="B55" s="8"/>
      <c r="C55" s="12"/>
      <c r="D55" s="8"/>
      <c r="E55" s="11"/>
      <c r="F55" s="8"/>
      <c r="G55" s="8"/>
      <c r="H55" s="8"/>
      <c r="I55" s="8"/>
      <c r="J55" s="8"/>
      <c r="K55" s="8"/>
      <c r="L55" s="11">
        <f t="shared" si="1"/>
        <v>0</v>
      </c>
      <c r="M55" s="8"/>
      <c r="N55" s="8"/>
      <c r="O55" s="8"/>
      <c r="P55" s="8"/>
      <c r="Q55" s="10"/>
      <c r="R55" s="8"/>
      <c r="S55" s="8"/>
      <c r="T55" s="8"/>
      <c r="U55" s="8"/>
      <c r="V55" s="8"/>
      <c r="W55" s="8"/>
      <c r="X55" s="8"/>
      <c r="Y55" s="8"/>
      <c r="Z55" s="8"/>
      <c r="AA55" s="8"/>
      <c r="AB55" s="8"/>
      <c r="AC55" s="8"/>
      <c r="AD55" s="8"/>
      <c r="AE55" s="8"/>
      <c r="AF55" s="8"/>
      <c r="AG55" s="8"/>
      <c r="AH55" s="8"/>
      <c r="AI55" s="8"/>
      <c r="AJ55" s="9"/>
      <c r="AK55" s="8"/>
      <c r="AL55" s="8"/>
      <c r="AM55" s="8"/>
      <c r="AN55" s="8"/>
    </row>
    <row r="56" spans="1:40" s="7" customFormat="1" ht="38.25" customHeight="1" x14ac:dyDescent="0.25">
      <c r="A56" s="13">
        <v>48</v>
      </c>
      <c r="B56" s="8"/>
      <c r="C56" s="12"/>
      <c r="D56" s="8"/>
      <c r="E56" s="11"/>
      <c r="F56" s="8"/>
      <c r="G56" s="8"/>
      <c r="H56" s="8"/>
      <c r="I56" s="8"/>
      <c r="J56" s="8"/>
      <c r="K56" s="8"/>
      <c r="L56" s="11">
        <f t="shared" si="1"/>
        <v>0</v>
      </c>
      <c r="M56" s="8"/>
      <c r="N56" s="8"/>
      <c r="O56" s="8"/>
      <c r="P56" s="8"/>
      <c r="Q56" s="10"/>
      <c r="R56" s="8"/>
      <c r="S56" s="8"/>
      <c r="T56" s="8"/>
      <c r="U56" s="8"/>
      <c r="V56" s="8"/>
      <c r="W56" s="8"/>
      <c r="X56" s="8"/>
      <c r="Y56" s="8"/>
      <c r="Z56" s="8"/>
      <c r="AA56" s="8"/>
      <c r="AB56" s="8"/>
      <c r="AC56" s="8"/>
      <c r="AD56" s="8"/>
      <c r="AE56" s="8"/>
      <c r="AF56" s="8"/>
      <c r="AG56" s="8"/>
      <c r="AH56" s="8"/>
      <c r="AI56" s="8"/>
      <c r="AJ56" s="9"/>
      <c r="AK56" s="8"/>
      <c r="AL56" s="8"/>
      <c r="AM56" s="8"/>
      <c r="AN56" s="8"/>
    </row>
    <row r="57" spans="1:40" s="7" customFormat="1" ht="38.25" customHeight="1" x14ac:dyDescent="0.25">
      <c r="A57" s="13">
        <v>49</v>
      </c>
      <c r="B57" s="8"/>
      <c r="C57" s="12"/>
      <c r="D57" s="8"/>
      <c r="E57" s="11"/>
      <c r="F57" s="8"/>
      <c r="G57" s="8"/>
      <c r="H57" s="8"/>
      <c r="I57" s="8"/>
      <c r="J57" s="8"/>
      <c r="K57" s="8"/>
      <c r="L57" s="11">
        <f t="shared" si="1"/>
        <v>0</v>
      </c>
      <c r="M57" s="8"/>
      <c r="N57" s="8"/>
      <c r="O57" s="8"/>
      <c r="P57" s="8"/>
      <c r="Q57" s="10"/>
      <c r="R57" s="8"/>
      <c r="S57" s="8"/>
      <c r="T57" s="8"/>
      <c r="U57" s="8"/>
      <c r="V57" s="8"/>
      <c r="W57" s="8"/>
      <c r="X57" s="8"/>
      <c r="Y57" s="8"/>
      <c r="Z57" s="8"/>
      <c r="AA57" s="8"/>
      <c r="AB57" s="8"/>
      <c r="AC57" s="8"/>
      <c r="AD57" s="8"/>
      <c r="AE57" s="8"/>
      <c r="AF57" s="8"/>
      <c r="AG57" s="8"/>
      <c r="AH57" s="8"/>
      <c r="AI57" s="8"/>
      <c r="AJ57" s="9"/>
      <c r="AK57" s="8"/>
      <c r="AL57" s="8"/>
      <c r="AM57" s="8"/>
      <c r="AN57" s="8"/>
    </row>
    <row r="58" spans="1:40" s="7" customFormat="1" ht="38.25" customHeight="1" x14ac:dyDescent="0.25">
      <c r="A58" s="13">
        <v>50</v>
      </c>
      <c r="B58" s="8"/>
      <c r="C58" s="12"/>
      <c r="D58" s="8"/>
      <c r="E58" s="11"/>
      <c r="F58" s="8"/>
      <c r="G58" s="8"/>
      <c r="H58" s="8"/>
      <c r="I58" s="8"/>
      <c r="J58" s="8"/>
      <c r="K58" s="8"/>
      <c r="L58" s="11">
        <f t="shared" si="1"/>
        <v>0</v>
      </c>
      <c r="M58" s="8"/>
      <c r="N58" s="8"/>
      <c r="O58" s="8"/>
      <c r="P58" s="8"/>
      <c r="Q58" s="10"/>
      <c r="R58" s="8"/>
      <c r="S58" s="8"/>
      <c r="T58" s="8"/>
      <c r="U58" s="8"/>
      <c r="V58" s="8"/>
      <c r="W58" s="8"/>
      <c r="X58" s="8"/>
      <c r="Y58" s="8"/>
      <c r="Z58" s="8"/>
      <c r="AA58" s="8"/>
      <c r="AB58" s="8"/>
      <c r="AC58" s="8"/>
      <c r="AD58" s="8"/>
      <c r="AE58" s="8"/>
      <c r="AF58" s="8"/>
      <c r="AG58" s="8"/>
      <c r="AH58" s="8"/>
      <c r="AI58" s="8"/>
      <c r="AJ58" s="9"/>
      <c r="AK58" s="8"/>
      <c r="AL58" s="8"/>
      <c r="AM58" s="8"/>
      <c r="AN58" s="8"/>
    </row>
    <row r="59" spans="1:40" s="7" customFormat="1" ht="38.25" customHeight="1" x14ac:dyDescent="0.25">
      <c r="A59" s="13">
        <v>51</v>
      </c>
      <c r="B59" s="8"/>
      <c r="C59" s="12"/>
      <c r="D59" s="8"/>
      <c r="E59" s="11"/>
      <c r="F59" s="8"/>
      <c r="G59" s="8"/>
      <c r="H59" s="8"/>
      <c r="I59" s="8"/>
      <c r="J59" s="8"/>
      <c r="K59" s="8"/>
      <c r="L59" s="11">
        <f t="shared" si="1"/>
        <v>0</v>
      </c>
      <c r="M59" s="8"/>
      <c r="N59" s="8"/>
      <c r="O59" s="8"/>
      <c r="P59" s="8"/>
      <c r="Q59" s="10"/>
      <c r="R59" s="8"/>
      <c r="S59" s="8"/>
      <c r="T59" s="8"/>
      <c r="U59" s="8"/>
      <c r="V59" s="8"/>
      <c r="W59" s="8"/>
      <c r="X59" s="8"/>
      <c r="Y59" s="8"/>
      <c r="Z59" s="8"/>
      <c r="AA59" s="8"/>
      <c r="AB59" s="8"/>
      <c r="AC59" s="8"/>
      <c r="AD59" s="8"/>
      <c r="AE59" s="8"/>
      <c r="AF59" s="8"/>
      <c r="AG59" s="8"/>
      <c r="AH59" s="8"/>
      <c r="AI59" s="8"/>
      <c r="AJ59" s="9"/>
      <c r="AK59" s="8"/>
      <c r="AL59" s="8"/>
      <c r="AM59" s="8"/>
      <c r="AN59" s="8"/>
    </row>
    <row r="60" spans="1:40" s="7" customFormat="1" ht="38.25" customHeight="1" x14ac:dyDescent="0.25">
      <c r="A60" s="13">
        <v>52</v>
      </c>
      <c r="B60" s="8"/>
      <c r="C60" s="12"/>
      <c r="D60" s="8"/>
      <c r="E60" s="11"/>
      <c r="F60" s="8"/>
      <c r="G60" s="8"/>
      <c r="H60" s="8"/>
      <c r="I60" s="8"/>
      <c r="J60" s="8"/>
      <c r="K60" s="8"/>
      <c r="L60" s="11">
        <f t="shared" si="1"/>
        <v>0</v>
      </c>
      <c r="M60" s="8"/>
      <c r="N60" s="8"/>
      <c r="O60" s="8"/>
      <c r="P60" s="8"/>
      <c r="Q60" s="10"/>
      <c r="R60" s="8"/>
      <c r="S60" s="8"/>
      <c r="T60" s="8"/>
      <c r="U60" s="8"/>
      <c r="V60" s="8"/>
      <c r="W60" s="8"/>
      <c r="X60" s="8"/>
      <c r="Y60" s="8"/>
      <c r="Z60" s="8"/>
      <c r="AA60" s="8"/>
      <c r="AB60" s="8"/>
      <c r="AC60" s="8"/>
      <c r="AD60" s="8"/>
      <c r="AE60" s="8"/>
      <c r="AF60" s="8"/>
      <c r="AG60" s="8"/>
      <c r="AH60" s="8"/>
      <c r="AI60" s="8"/>
      <c r="AJ60" s="9"/>
      <c r="AK60" s="8"/>
      <c r="AL60" s="8"/>
      <c r="AM60" s="8"/>
      <c r="AN60" s="8"/>
    </row>
    <row r="61" spans="1:40" s="7" customFormat="1" ht="38.25" customHeight="1" x14ac:dyDescent="0.25">
      <c r="A61" s="13">
        <v>53</v>
      </c>
      <c r="B61" s="8"/>
      <c r="C61" s="12"/>
      <c r="D61" s="8"/>
      <c r="E61" s="11"/>
      <c r="F61" s="8"/>
      <c r="G61" s="8"/>
      <c r="H61" s="8"/>
      <c r="I61" s="8"/>
      <c r="J61" s="8"/>
      <c r="K61" s="8"/>
      <c r="L61" s="11">
        <f t="shared" si="1"/>
        <v>0</v>
      </c>
      <c r="M61" s="8"/>
      <c r="N61" s="8"/>
      <c r="O61" s="8"/>
      <c r="P61" s="8"/>
      <c r="Q61" s="10"/>
      <c r="R61" s="8"/>
      <c r="S61" s="8"/>
      <c r="T61" s="8"/>
      <c r="U61" s="8"/>
      <c r="V61" s="8"/>
      <c r="W61" s="8"/>
      <c r="X61" s="8"/>
      <c r="Y61" s="8"/>
      <c r="Z61" s="8"/>
      <c r="AA61" s="8"/>
      <c r="AB61" s="8"/>
      <c r="AC61" s="8"/>
      <c r="AD61" s="8"/>
      <c r="AE61" s="8"/>
      <c r="AF61" s="8"/>
      <c r="AG61" s="8"/>
      <c r="AH61" s="8"/>
      <c r="AI61" s="8"/>
      <c r="AJ61" s="9"/>
      <c r="AK61" s="8"/>
      <c r="AL61" s="8"/>
      <c r="AM61" s="8"/>
      <c r="AN61" s="8"/>
    </row>
    <row r="62" spans="1:40" s="7" customFormat="1" ht="38.25" customHeight="1" x14ac:dyDescent="0.25">
      <c r="A62" s="13">
        <v>54</v>
      </c>
      <c r="B62" s="8"/>
      <c r="C62" s="12"/>
      <c r="D62" s="8"/>
      <c r="E62" s="11"/>
      <c r="F62" s="8"/>
      <c r="G62" s="8"/>
      <c r="H62" s="8"/>
      <c r="I62" s="8"/>
      <c r="J62" s="8"/>
      <c r="K62" s="8"/>
      <c r="L62" s="11">
        <f t="shared" si="1"/>
        <v>0</v>
      </c>
      <c r="M62" s="8"/>
      <c r="N62" s="8"/>
      <c r="O62" s="8"/>
      <c r="P62" s="8"/>
      <c r="Q62" s="10"/>
      <c r="R62" s="8"/>
      <c r="S62" s="8"/>
      <c r="T62" s="8"/>
      <c r="U62" s="8"/>
      <c r="V62" s="8"/>
      <c r="W62" s="8"/>
      <c r="X62" s="8"/>
      <c r="Y62" s="8"/>
      <c r="Z62" s="8"/>
      <c r="AA62" s="8"/>
      <c r="AB62" s="8"/>
      <c r="AC62" s="8"/>
      <c r="AD62" s="8"/>
      <c r="AE62" s="8"/>
      <c r="AF62" s="8"/>
      <c r="AG62" s="8"/>
      <c r="AH62" s="8"/>
      <c r="AI62" s="8"/>
      <c r="AJ62" s="9"/>
      <c r="AK62" s="8"/>
      <c r="AL62" s="8"/>
      <c r="AM62" s="8"/>
      <c r="AN62" s="8"/>
    </row>
    <row r="63" spans="1:40" s="7" customFormat="1" ht="38.25" customHeight="1" x14ac:dyDescent="0.25">
      <c r="A63" s="13">
        <v>55</v>
      </c>
      <c r="B63" s="8"/>
      <c r="C63" s="12"/>
      <c r="D63" s="8"/>
      <c r="E63" s="11"/>
      <c r="F63" s="8"/>
      <c r="G63" s="8"/>
      <c r="H63" s="8"/>
      <c r="I63" s="8"/>
      <c r="J63" s="8"/>
      <c r="K63" s="8"/>
      <c r="L63" s="11">
        <f t="shared" si="1"/>
        <v>0</v>
      </c>
      <c r="M63" s="8"/>
      <c r="N63" s="8"/>
      <c r="O63" s="8"/>
      <c r="P63" s="8"/>
      <c r="Q63" s="10"/>
      <c r="R63" s="8"/>
      <c r="S63" s="8"/>
      <c r="T63" s="8"/>
      <c r="U63" s="8"/>
      <c r="V63" s="8"/>
      <c r="W63" s="8"/>
      <c r="X63" s="8"/>
      <c r="Y63" s="8"/>
      <c r="Z63" s="8"/>
      <c r="AA63" s="8"/>
      <c r="AB63" s="8"/>
      <c r="AC63" s="8"/>
      <c r="AD63" s="8"/>
      <c r="AE63" s="8"/>
      <c r="AF63" s="8"/>
      <c r="AG63" s="8"/>
      <c r="AH63" s="8"/>
      <c r="AI63" s="8"/>
      <c r="AJ63" s="9"/>
      <c r="AK63" s="8"/>
      <c r="AL63" s="8"/>
      <c r="AM63" s="8"/>
      <c r="AN63" s="8"/>
    </row>
    <row r="64" spans="1:40" s="7" customFormat="1" ht="38.25" customHeight="1" x14ac:dyDescent="0.25">
      <c r="A64" s="13">
        <v>56</v>
      </c>
      <c r="B64" s="8"/>
      <c r="C64" s="12"/>
      <c r="D64" s="8"/>
      <c r="E64" s="11"/>
      <c r="F64" s="8"/>
      <c r="G64" s="8"/>
      <c r="H64" s="8"/>
      <c r="I64" s="8"/>
      <c r="J64" s="8"/>
      <c r="K64" s="8"/>
      <c r="L64" s="11">
        <f t="shared" si="1"/>
        <v>0</v>
      </c>
      <c r="M64" s="8"/>
      <c r="N64" s="8"/>
      <c r="O64" s="8"/>
      <c r="P64" s="8"/>
      <c r="Q64" s="10"/>
      <c r="R64" s="8"/>
      <c r="S64" s="8"/>
      <c r="T64" s="8"/>
      <c r="U64" s="8"/>
      <c r="V64" s="8"/>
      <c r="W64" s="8"/>
      <c r="X64" s="8"/>
      <c r="Y64" s="8"/>
      <c r="Z64" s="8"/>
      <c r="AA64" s="8"/>
      <c r="AB64" s="8"/>
      <c r="AC64" s="8"/>
      <c r="AD64" s="8"/>
      <c r="AE64" s="8"/>
      <c r="AF64" s="8"/>
      <c r="AG64" s="8"/>
      <c r="AH64" s="8"/>
      <c r="AI64" s="8"/>
      <c r="AJ64" s="9"/>
      <c r="AK64" s="8"/>
      <c r="AL64" s="8"/>
      <c r="AM64" s="8"/>
      <c r="AN64" s="8"/>
    </row>
    <row r="65" spans="1:40" s="7" customFormat="1" ht="38.25" customHeight="1" x14ac:dyDescent="0.25">
      <c r="A65" s="13">
        <v>57</v>
      </c>
      <c r="B65" s="8"/>
      <c r="C65" s="12"/>
      <c r="D65" s="8"/>
      <c r="E65" s="11"/>
      <c r="F65" s="8"/>
      <c r="G65" s="8"/>
      <c r="H65" s="8"/>
      <c r="I65" s="8"/>
      <c r="J65" s="8"/>
      <c r="K65" s="8"/>
      <c r="L65" s="11">
        <f t="shared" si="1"/>
        <v>0</v>
      </c>
      <c r="M65" s="8"/>
      <c r="N65" s="8"/>
      <c r="O65" s="8"/>
      <c r="P65" s="8"/>
      <c r="Q65" s="10"/>
      <c r="R65" s="8"/>
      <c r="S65" s="8"/>
      <c r="T65" s="8"/>
      <c r="U65" s="8"/>
      <c r="V65" s="8"/>
      <c r="W65" s="8"/>
      <c r="X65" s="8"/>
      <c r="Y65" s="8"/>
      <c r="Z65" s="8"/>
      <c r="AA65" s="8"/>
      <c r="AB65" s="8"/>
      <c r="AC65" s="8"/>
      <c r="AD65" s="8"/>
      <c r="AE65" s="8"/>
      <c r="AF65" s="8"/>
      <c r="AG65" s="8"/>
      <c r="AH65" s="8"/>
      <c r="AI65" s="8"/>
      <c r="AJ65" s="9"/>
      <c r="AK65" s="8"/>
      <c r="AL65" s="8"/>
      <c r="AM65" s="8"/>
      <c r="AN65" s="8"/>
    </row>
    <row r="66" spans="1:40" s="7" customFormat="1" ht="38.25" customHeight="1" x14ac:dyDescent="0.25">
      <c r="A66" s="13">
        <v>58</v>
      </c>
      <c r="B66" s="8"/>
      <c r="C66" s="12"/>
      <c r="D66" s="8"/>
      <c r="E66" s="11"/>
      <c r="F66" s="8"/>
      <c r="G66" s="8"/>
      <c r="H66" s="8"/>
      <c r="I66" s="8"/>
      <c r="J66" s="8"/>
      <c r="K66" s="8"/>
      <c r="L66" s="11">
        <f t="shared" si="1"/>
        <v>0</v>
      </c>
      <c r="M66" s="8"/>
      <c r="N66" s="8"/>
      <c r="O66" s="8"/>
      <c r="P66" s="8"/>
      <c r="Q66" s="10"/>
      <c r="R66" s="8"/>
      <c r="S66" s="8"/>
      <c r="T66" s="8"/>
      <c r="U66" s="8"/>
      <c r="V66" s="8"/>
      <c r="W66" s="8"/>
      <c r="X66" s="8"/>
      <c r="Y66" s="8"/>
      <c r="Z66" s="8"/>
      <c r="AA66" s="8"/>
      <c r="AB66" s="8"/>
      <c r="AC66" s="8"/>
      <c r="AD66" s="8"/>
      <c r="AE66" s="8"/>
      <c r="AF66" s="8"/>
      <c r="AG66" s="8"/>
      <c r="AH66" s="8"/>
      <c r="AI66" s="8"/>
      <c r="AJ66" s="9"/>
      <c r="AK66" s="8"/>
      <c r="AL66" s="8"/>
      <c r="AM66" s="8"/>
      <c r="AN66" s="8"/>
    </row>
    <row r="67" spans="1:40" s="7" customFormat="1" ht="38.25" customHeight="1" x14ac:dyDescent="0.25">
      <c r="A67" s="13">
        <v>59</v>
      </c>
      <c r="B67" s="8"/>
      <c r="C67" s="12"/>
      <c r="D67" s="8"/>
      <c r="E67" s="11"/>
      <c r="F67" s="8"/>
      <c r="G67" s="8"/>
      <c r="H67" s="8"/>
      <c r="I67" s="8"/>
      <c r="J67" s="8"/>
      <c r="K67" s="8"/>
      <c r="L67" s="11">
        <f t="shared" si="1"/>
        <v>0</v>
      </c>
      <c r="M67" s="8"/>
      <c r="N67" s="8"/>
      <c r="O67" s="8"/>
      <c r="P67" s="8"/>
      <c r="Q67" s="10"/>
      <c r="R67" s="8"/>
      <c r="S67" s="8"/>
      <c r="T67" s="8"/>
      <c r="U67" s="8"/>
      <c r="V67" s="8"/>
      <c r="W67" s="8"/>
      <c r="X67" s="8"/>
      <c r="Y67" s="8"/>
      <c r="Z67" s="8"/>
      <c r="AA67" s="8"/>
      <c r="AB67" s="8"/>
      <c r="AC67" s="8"/>
      <c r="AD67" s="8"/>
      <c r="AE67" s="8"/>
      <c r="AF67" s="8"/>
      <c r="AG67" s="8"/>
      <c r="AH67" s="8"/>
      <c r="AI67" s="8"/>
      <c r="AJ67" s="9"/>
      <c r="AK67" s="8"/>
      <c r="AL67" s="8"/>
      <c r="AM67" s="8"/>
      <c r="AN67" s="8"/>
    </row>
    <row r="68" spans="1:40" s="7" customFormat="1" ht="38.25" customHeight="1" x14ac:dyDescent="0.25">
      <c r="A68" s="13">
        <v>60</v>
      </c>
      <c r="B68" s="8"/>
      <c r="C68" s="12"/>
      <c r="D68" s="8"/>
      <c r="E68" s="11"/>
      <c r="F68" s="8"/>
      <c r="G68" s="8"/>
      <c r="H68" s="8"/>
      <c r="I68" s="8"/>
      <c r="J68" s="8"/>
      <c r="K68" s="8"/>
      <c r="L68" s="11">
        <f t="shared" si="1"/>
        <v>0</v>
      </c>
      <c r="M68" s="8"/>
      <c r="N68" s="8"/>
      <c r="O68" s="8"/>
      <c r="P68" s="8"/>
      <c r="Q68" s="10"/>
      <c r="R68" s="8"/>
      <c r="S68" s="8"/>
      <c r="T68" s="8"/>
      <c r="U68" s="8"/>
      <c r="V68" s="8"/>
      <c r="W68" s="8"/>
      <c r="X68" s="8"/>
      <c r="Y68" s="8"/>
      <c r="Z68" s="8"/>
      <c r="AA68" s="8"/>
      <c r="AB68" s="8"/>
      <c r="AC68" s="8"/>
      <c r="AD68" s="8"/>
      <c r="AE68" s="8"/>
      <c r="AF68" s="8"/>
      <c r="AG68" s="8"/>
      <c r="AH68" s="8"/>
      <c r="AI68" s="8"/>
      <c r="AJ68" s="9"/>
      <c r="AK68" s="8"/>
      <c r="AL68" s="8"/>
      <c r="AM68" s="8"/>
      <c r="AN68" s="8"/>
    </row>
    <row r="69" spans="1:40" s="7" customFormat="1" ht="38.25" customHeight="1" x14ac:dyDescent="0.25">
      <c r="A69" s="13">
        <v>61</v>
      </c>
      <c r="B69" s="8"/>
      <c r="C69" s="12"/>
      <c r="D69" s="8"/>
      <c r="E69" s="11"/>
      <c r="F69" s="8"/>
      <c r="G69" s="8"/>
      <c r="H69" s="8"/>
      <c r="I69" s="8"/>
      <c r="J69" s="8"/>
      <c r="K69" s="8"/>
      <c r="L69" s="11">
        <f t="shared" si="1"/>
        <v>0</v>
      </c>
      <c r="M69" s="8"/>
      <c r="N69" s="8"/>
      <c r="O69" s="8"/>
      <c r="P69" s="8"/>
      <c r="Q69" s="10"/>
      <c r="R69" s="8"/>
      <c r="S69" s="8"/>
      <c r="T69" s="8"/>
      <c r="U69" s="8"/>
      <c r="V69" s="8"/>
      <c r="W69" s="8"/>
      <c r="X69" s="8"/>
      <c r="Y69" s="8"/>
      <c r="Z69" s="8"/>
      <c r="AA69" s="8"/>
      <c r="AB69" s="8"/>
      <c r="AC69" s="8"/>
      <c r="AD69" s="8"/>
      <c r="AE69" s="8"/>
      <c r="AF69" s="8"/>
      <c r="AG69" s="8"/>
      <c r="AH69" s="8"/>
      <c r="AI69" s="8"/>
      <c r="AJ69" s="9"/>
      <c r="AK69" s="8"/>
      <c r="AL69" s="8"/>
      <c r="AM69" s="8"/>
      <c r="AN69" s="8"/>
    </row>
    <row r="70" spans="1:40" s="7" customFormat="1" ht="38.25" customHeight="1" x14ac:dyDescent="0.25">
      <c r="A70" s="13">
        <v>62</v>
      </c>
      <c r="B70" s="8"/>
      <c r="C70" s="12"/>
      <c r="D70" s="8"/>
      <c r="E70" s="11"/>
      <c r="F70" s="8"/>
      <c r="G70" s="8"/>
      <c r="H70" s="8"/>
      <c r="I70" s="8"/>
      <c r="J70" s="8"/>
      <c r="K70" s="8"/>
      <c r="L70" s="11">
        <f t="shared" si="1"/>
        <v>0</v>
      </c>
      <c r="M70" s="8"/>
      <c r="N70" s="8"/>
      <c r="O70" s="8"/>
      <c r="P70" s="8"/>
      <c r="Q70" s="10"/>
      <c r="R70" s="8"/>
      <c r="S70" s="8"/>
      <c r="T70" s="8"/>
      <c r="U70" s="8"/>
      <c r="V70" s="8"/>
      <c r="W70" s="8"/>
      <c r="X70" s="8"/>
      <c r="Y70" s="8"/>
      <c r="Z70" s="8"/>
      <c r="AA70" s="8"/>
      <c r="AB70" s="8"/>
      <c r="AC70" s="8"/>
      <c r="AD70" s="8"/>
      <c r="AE70" s="8"/>
      <c r="AF70" s="8"/>
      <c r="AG70" s="8"/>
      <c r="AH70" s="8"/>
      <c r="AI70" s="8"/>
      <c r="AJ70" s="9"/>
      <c r="AK70" s="8"/>
      <c r="AL70" s="8"/>
      <c r="AM70" s="8"/>
      <c r="AN70" s="8"/>
    </row>
    <row r="71" spans="1:40" s="7" customFormat="1" ht="38.25" customHeight="1" x14ac:dyDescent="0.25">
      <c r="A71" s="13">
        <v>63</v>
      </c>
      <c r="B71" s="8"/>
      <c r="C71" s="12"/>
      <c r="D71" s="8"/>
      <c r="E71" s="11"/>
      <c r="F71" s="8"/>
      <c r="G71" s="8"/>
      <c r="H71" s="8"/>
      <c r="I71" s="8"/>
      <c r="J71" s="8"/>
      <c r="K71" s="8"/>
      <c r="L71" s="11">
        <f t="shared" si="1"/>
        <v>0</v>
      </c>
      <c r="M71" s="8"/>
      <c r="N71" s="8"/>
      <c r="O71" s="8"/>
      <c r="P71" s="8"/>
      <c r="Q71" s="10"/>
      <c r="R71" s="8"/>
      <c r="S71" s="8"/>
      <c r="T71" s="8"/>
      <c r="U71" s="8"/>
      <c r="V71" s="8"/>
      <c r="W71" s="8"/>
      <c r="X71" s="8"/>
      <c r="Y71" s="8"/>
      <c r="Z71" s="8"/>
      <c r="AA71" s="8"/>
      <c r="AB71" s="8"/>
      <c r="AC71" s="8"/>
      <c r="AD71" s="8"/>
      <c r="AE71" s="8"/>
      <c r="AF71" s="8"/>
      <c r="AG71" s="8"/>
      <c r="AH71" s="8"/>
      <c r="AI71" s="8"/>
      <c r="AJ71" s="9"/>
      <c r="AK71" s="8"/>
      <c r="AL71" s="8"/>
      <c r="AM71" s="8"/>
      <c r="AN71" s="8"/>
    </row>
  </sheetData>
  <autoFilter ref="A8:AN18"/>
  <mergeCells count="47">
    <mergeCell ref="A6:B6"/>
    <mergeCell ref="E6:L6"/>
    <mergeCell ref="N6:O6"/>
    <mergeCell ref="P6:Q6"/>
    <mergeCell ref="AB6:AD6"/>
    <mergeCell ref="AE6:AG6"/>
    <mergeCell ref="AH6:AL6"/>
    <mergeCell ref="A7:A8"/>
    <mergeCell ref="B7:B8"/>
    <mergeCell ref="D7:D8"/>
    <mergeCell ref="E7:E8"/>
    <mergeCell ref="F7:F8"/>
    <mergeCell ref="G7:G8"/>
    <mergeCell ref="T6:V6"/>
    <mergeCell ref="W6:X6"/>
    <mergeCell ref="Y6:AA6"/>
    <mergeCell ref="R6:S6"/>
    <mergeCell ref="AB7:AB8"/>
    <mergeCell ref="Q7:Q8"/>
    <mergeCell ref="R7:R8"/>
    <mergeCell ref="AA7:AA8"/>
    <mergeCell ref="H7:L7"/>
    <mergeCell ref="M7:M8"/>
    <mergeCell ref="N7:N8"/>
    <mergeCell ref="O7:O8"/>
    <mergeCell ref="P7:P8"/>
    <mergeCell ref="S7:S8"/>
    <mergeCell ref="T7:T8"/>
    <mergeCell ref="U7:U8"/>
    <mergeCell ref="Y7:Y8"/>
    <mergeCell ref="Z7:Z8"/>
    <mergeCell ref="AL7:AL8"/>
    <mergeCell ref="AM7:AM8"/>
    <mergeCell ref="A1:P2"/>
    <mergeCell ref="AN7:AN8"/>
    <mergeCell ref="AC7:AC8"/>
    <mergeCell ref="AD7:AD8"/>
    <mergeCell ref="AE7:AE8"/>
    <mergeCell ref="AF7:AF8"/>
    <mergeCell ref="AG7:AG8"/>
    <mergeCell ref="AH7:AH8"/>
    <mergeCell ref="AI7:AI8"/>
    <mergeCell ref="AJ7:AJ8"/>
    <mergeCell ref="AK7:AK8"/>
    <mergeCell ref="V7:V8"/>
    <mergeCell ref="W7:W8"/>
    <mergeCell ref="X7:X8"/>
  </mergeCells>
  <pageMargins left="0.31496062992125984" right="0.19685039370078741" top="0.51181102362204722" bottom="0.6692913385826772" header="0.31496062992125984" footer="0.27559055118110237"/>
  <pageSetup paperSize="9" scale="56" fitToWidth="0" fitToHeight="0" orientation="landscape" r:id="rId1"/>
  <headerFooter>
    <oddFooter>&amp;R- &amp;P -</oddFooter>
  </headerFooter>
  <colBreaks count="2" manualBreakCount="2">
    <brk id="17" max="18" man="1"/>
    <brk id="30" max="1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M992"/>
  <sheetViews>
    <sheetView topLeftCell="Q10" zoomScale="90" zoomScaleNormal="90" workbookViewId="0">
      <selection activeCell="Y8" sqref="Y8"/>
    </sheetView>
  </sheetViews>
  <sheetFormatPr defaultRowHeight="15" x14ac:dyDescent="0.25"/>
  <cols>
    <col min="1" max="1" width="13.28515625" style="54" customWidth="1"/>
    <col min="2" max="2" width="13.5703125" style="54" customWidth="1"/>
    <col min="3" max="3" width="14.140625" style="54" customWidth="1"/>
    <col min="4" max="4" width="12.7109375" style="54" customWidth="1"/>
    <col min="5" max="5" width="17.7109375" style="54" bestFit="1" customWidth="1"/>
    <col min="6" max="6" width="66.5703125" style="54" customWidth="1"/>
    <col min="7" max="7" width="20.140625" style="54" customWidth="1"/>
    <col min="8" max="8" width="22.7109375" style="54" customWidth="1"/>
    <col min="9" max="9" width="17.7109375" style="320" bestFit="1" customWidth="1"/>
    <col min="10" max="10" width="31.85546875" style="321" customWidth="1"/>
    <col min="11" max="11" width="32" style="321" customWidth="1"/>
    <col min="12" max="12" width="32.140625" style="54" customWidth="1"/>
    <col min="13" max="13" width="31.85546875" style="54" customWidth="1"/>
    <col min="14" max="15" width="35.7109375" style="54" customWidth="1"/>
    <col min="16" max="16" width="10.7109375" style="54" customWidth="1"/>
    <col min="17" max="17" width="16.7109375" style="54" customWidth="1"/>
    <col min="18" max="18" width="21.7109375" style="54" bestFit="1" customWidth="1"/>
    <col min="19" max="19" width="26.140625" style="54" bestFit="1" customWidth="1"/>
    <col min="20" max="20" width="37.7109375" style="54" bestFit="1" customWidth="1"/>
    <col min="21" max="24" width="9.140625" style="54"/>
    <col min="25" max="25" width="16.140625" style="54" bestFit="1" customWidth="1"/>
    <col min="26" max="26" width="23.5703125" style="54" bestFit="1" customWidth="1"/>
    <col min="27" max="27" width="11.7109375" style="54" customWidth="1"/>
    <col min="28" max="32" width="9.140625" style="54"/>
    <col min="33" max="33" width="17" style="54" bestFit="1" customWidth="1"/>
    <col min="34" max="35" width="9.140625" style="54"/>
    <col min="36" max="36" width="20" style="54" bestFit="1" customWidth="1"/>
    <col min="37" max="37" width="10" style="54" bestFit="1" customWidth="1"/>
    <col min="38" max="38" width="9.140625" style="54"/>
    <col min="39" max="39" width="17.42578125" style="54" bestFit="1" customWidth="1"/>
    <col min="40" max="16384" width="9.140625" style="54"/>
  </cols>
  <sheetData>
    <row r="1" spans="1:39" ht="20.25" thickBot="1" x14ac:dyDescent="0.35">
      <c r="A1" s="318" t="s">
        <v>2243</v>
      </c>
      <c r="B1" s="318"/>
      <c r="C1" s="318"/>
      <c r="D1" s="318"/>
      <c r="E1" s="318"/>
      <c r="F1" s="319"/>
      <c r="G1" s="318"/>
      <c r="H1" s="318"/>
      <c r="V1" s="54" t="s">
        <v>1913</v>
      </c>
      <c r="W1" s="54" t="s">
        <v>1920</v>
      </c>
      <c r="X1" s="322" t="s">
        <v>1929</v>
      </c>
      <c r="Y1" s="54" t="s">
        <v>1916</v>
      </c>
      <c r="Z1" s="54" t="s">
        <v>1924</v>
      </c>
      <c r="AA1" s="54" t="s">
        <v>1951</v>
      </c>
      <c r="AC1" s="54" t="s">
        <v>2005</v>
      </c>
      <c r="AH1" s="54" t="s">
        <v>2210</v>
      </c>
      <c r="AJ1" s="54" t="s">
        <v>3212</v>
      </c>
    </row>
    <row r="2" spans="1:39" ht="19.5" thickTop="1" x14ac:dyDescent="0.3">
      <c r="A2" s="323"/>
      <c r="B2" s="323"/>
      <c r="C2" s="323"/>
      <c r="D2" s="323"/>
      <c r="E2" s="323"/>
      <c r="F2" s="324"/>
      <c r="G2" s="323"/>
      <c r="H2" s="323"/>
      <c r="Q2" s="54" t="s">
        <v>2215</v>
      </c>
      <c r="V2" s="54" t="s">
        <v>1914</v>
      </c>
      <c r="W2" s="54" t="s">
        <v>1914</v>
      </c>
      <c r="X2" s="322" t="s">
        <v>1914</v>
      </c>
      <c r="Y2" s="54" t="s">
        <v>1917</v>
      </c>
      <c r="Z2" s="54" t="s">
        <v>1911</v>
      </c>
      <c r="AA2" s="54" t="s">
        <v>1952</v>
      </c>
      <c r="AG2" s="54" t="s">
        <v>1914</v>
      </c>
      <c r="AH2" s="54" t="s">
        <v>2211</v>
      </c>
      <c r="AJ2" s="325">
        <v>42735</v>
      </c>
      <c r="AK2" s="54">
        <v>7.5577870000000003</v>
      </c>
      <c r="AM2" s="325"/>
    </row>
    <row r="3" spans="1:39" ht="38.25" x14ac:dyDescent="0.3">
      <c r="A3" s="30" t="s">
        <v>1909</v>
      </c>
      <c r="B3" s="31" t="s">
        <v>10</v>
      </c>
      <c r="C3" s="31" t="s">
        <v>11</v>
      </c>
      <c r="D3" s="32" t="s">
        <v>2244</v>
      </c>
      <c r="E3" s="32" t="s">
        <v>2245</v>
      </c>
      <c r="F3" s="31" t="s">
        <v>2201</v>
      </c>
      <c r="G3" s="314" t="s">
        <v>3329</v>
      </c>
      <c r="H3" s="314" t="s">
        <v>3330</v>
      </c>
      <c r="Q3" s="54" t="s">
        <v>1921</v>
      </c>
      <c r="V3" s="54" t="s">
        <v>1915</v>
      </c>
      <c r="W3" s="54" t="s">
        <v>1915</v>
      </c>
      <c r="X3" s="322" t="s">
        <v>1915</v>
      </c>
      <c r="Y3" s="54" t="s">
        <v>1918</v>
      </c>
      <c r="Z3" s="54" t="s">
        <v>1925</v>
      </c>
      <c r="AA3" s="54" t="s">
        <v>1953</v>
      </c>
      <c r="AC3" s="54" t="s">
        <v>2017</v>
      </c>
      <c r="AG3" s="54" t="s">
        <v>2206</v>
      </c>
      <c r="AH3" s="54" t="s">
        <v>2212</v>
      </c>
      <c r="AJ3" s="325">
        <v>43100</v>
      </c>
      <c r="AK3" s="54">
        <v>7.5136479999999999</v>
      </c>
    </row>
    <row r="4" spans="1:39" x14ac:dyDescent="0.25">
      <c r="A4" s="33" t="s">
        <v>2246</v>
      </c>
      <c r="B4" s="326">
        <f>+'Obrazac 1a'!J30</f>
        <v>0</v>
      </c>
      <c r="C4" s="34" t="e">
        <f>IF(B4="","-",VLOOKUP(B4,$E$13:$H$990,2,0))</f>
        <v>#N/A</v>
      </c>
      <c r="D4" s="327" t="str">
        <f>+IF('Obrazac 1a'!J30="","",IF(E4=0,"PRIHVATLJIVO",IF(E4=1,"NEPRIHVATLJIVO",IF(E4=2,"OGRANIČENO"))))</f>
        <v/>
      </c>
      <c r="E4" s="328" t="e">
        <f>IF(B4="","-",VLOOKUP(B4,$E$13:$H$990,3,0))</f>
        <v>#N/A</v>
      </c>
      <c r="F4" s="374" t="e">
        <f>VLOOKUP(B4,$E$13:$I$990,5,FALSE)</f>
        <v>#N/A</v>
      </c>
      <c r="G4" s="375" t="e">
        <f>IF(AND(E4=2,VLOOKUP(B4,$E$13:$K$990,6,FALSE)=""),"",IF(E4=2,VLOOKUP(B4,$E$13:$K$990,6,FALSE),""))</f>
        <v>#N/A</v>
      </c>
      <c r="H4" s="375" t="e">
        <f>IF(AND(E4=2,VLOOKUP(B4,$E$13:$M$990,8,FALSE)=""),"",IF(E4=2,VLOOKUP(B4,$E$13:$M$990,8,FALSE),""))</f>
        <v>#N/A</v>
      </c>
      <c r="I4" s="329"/>
      <c r="J4" s="329"/>
      <c r="Q4" s="54" t="s">
        <v>1923</v>
      </c>
      <c r="AC4" s="54" t="s">
        <v>2006</v>
      </c>
      <c r="AG4" s="54" t="s">
        <v>2207</v>
      </c>
      <c r="AH4" s="54" t="s">
        <v>3213</v>
      </c>
    </row>
    <row r="5" spans="1:39" x14ac:dyDescent="0.25">
      <c r="A5" s="33" t="s">
        <v>1910</v>
      </c>
      <c r="B5" s="326">
        <f>+'Obrazac 1a'!J58</f>
        <v>0</v>
      </c>
      <c r="C5" s="34" t="e">
        <f>IF(B5="","-",VLOOKUP(B5,$E$13:$H$990,2,0))</f>
        <v>#N/A</v>
      </c>
      <c r="D5" s="327" t="str">
        <f>+IF('Obrazac 1a'!J58="","",IF(E5=0,"PRIHVATLJIVO",IF(E5=1,"NEPRIHVATLJIVO",IF(E5=2,"OGRANIČENO"))))</f>
        <v/>
      </c>
      <c r="E5" s="328" t="e">
        <f>IF(B5="","-",VLOOKUP(B5,$E$13:$H$990,4,0))</f>
        <v>#N/A</v>
      </c>
      <c r="F5" s="374" t="e">
        <f>VLOOKUP(B5,$E$13:$I$990,5,FALSE)</f>
        <v>#N/A</v>
      </c>
      <c r="G5" s="375" t="e">
        <f>IF(AND(E5=2,VLOOKUP(B5,$E$13:$K$990,7,FALSE)=""),"",IF(E5=2,VLOOKUP(B5,$E$13:$K$990,7,FALSE),""))</f>
        <v>#N/A</v>
      </c>
      <c r="H5" s="375" t="e">
        <f>IF(AND(E5=2,VLOOKUP(B5,$E$13:$M$990,9,FALSE)=""),"",IF(E5=2,VLOOKUP(B5,$E$13:$M$990,9,FALSE),""))</f>
        <v>#N/A</v>
      </c>
      <c r="Q5" s="54" t="s">
        <v>2233</v>
      </c>
      <c r="AC5" s="54" t="s">
        <v>2007</v>
      </c>
      <c r="AJ5" s="54" t="str">
        <f>+'Obrazac 2'!B24</f>
        <v>Datum zadnjeg odobrenog računovodstvenog razdoblja 
(dd.mm.gggg)</v>
      </c>
    </row>
    <row r="6" spans="1:39" ht="18.75" x14ac:dyDescent="0.3">
      <c r="Q6" s="54" t="s">
        <v>3252</v>
      </c>
      <c r="X6" s="322" t="s">
        <v>1914</v>
      </c>
      <c r="Z6" s="54" t="s">
        <v>1911</v>
      </c>
      <c r="AA6" s="54" t="s">
        <v>1952</v>
      </c>
      <c r="AC6" s="54" t="s">
        <v>2008</v>
      </c>
      <c r="AJ6" s="330">
        <f>+'Obrazac 2'!B25</f>
        <v>0</v>
      </c>
    </row>
    <row r="7" spans="1:39" ht="18.75" x14ac:dyDescent="0.3">
      <c r="Q7" s="54" t="s">
        <v>1922</v>
      </c>
      <c r="X7" s="322" t="s">
        <v>1915</v>
      </c>
      <c r="Z7" s="54" t="s">
        <v>1925</v>
      </c>
      <c r="AA7" s="54" t="s">
        <v>1953</v>
      </c>
      <c r="AC7" s="54" t="s">
        <v>2009</v>
      </c>
      <c r="AJ7" s="54" t="e">
        <f>+VLOOKUP(AJ6,AJ2:AK3,2,2)</f>
        <v>#N/A</v>
      </c>
    </row>
    <row r="8" spans="1:39" ht="20.25" thickBot="1" x14ac:dyDescent="0.35">
      <c r="A8" s="318" t="s">
        <v>5</v>
      </c>
      <c r="B8" s="318"/>
      <c r="C8" s="318"/>
      <c r="D8" s="318"/>
      <c r="E8" s="318"/>
      <c r="F8" s="319"/>
      <c r="G8" s="318"/>
      <c r="H8" s="318"/>
      <c r="K8" s="331"/>
      <c r="Q8" s="54" t="s">
        <v>2234</v>
      </c>
      <c r="Y8" s="54" t="s">
        <v>3459</v>
      </c>
      <c r="AC8" s="54" t="s">
        <v>2010</v>
      </c>
    </row>
    <row r="9" spans="1:39" ht="81.75" customHeight="1" thickTop="1" x14ac:dyDescent="0.25">
      <c r="A9" s="688" t="s">
        <v>2213</v>
      </c>
      <c r="B9" s="688"/>
      <c r="C9" s="688"/>
      <c r="D9" s="688"/>
      <c r="E9" s="688"/>
      <c r="F9" s="688"/>
      <c r="G9" s="332"/>
      <c r="H9" s="332"/>
      <c r="I9" s="689"/>
      <c r="J9" s="689"/>
      <c r="K9" s="333"/>
      <c r="AC9" s="54" t="s">
        <v>2011</v>
      </c>
    </row>
    <row r="10" spans="1:39" x14ac:dyDescent="0.25">
      <c r="F10" s="334"/>
      <c r="Q10" s="54" t="s">
        <v>1960</v>
      </c>
      <c r="AC10" s="54" t="s">
        <v>2012</v>
      </c>
    </row>
    <row r="11" spans="1:39" ht="38.25" x14ac:dyDescent="0.25">
      <c r="A11" s="35" t="s">
        <v>6</v>
      </c>
      <c r="B11" s="36" t="s">
        <v>7</v>
      </c>
      <c r="C11" s="36" t="s">
        <v>8</v>
      </c>
      <c r="D11" s="36" t="s">
        <v>9</v>
      </c>
      <c r="E11" s="36" t="s">
        <v>10</v>
      </c>
      <c r="F11" s="37" t="s">
        <v>11</v>
      </c>
      <c r="G11" s="38" t="s">
        <v>2247</v>
      </c>
      <c r="H11" s="38" t="s">
        <v>2248</v>
      </c>
      <c r="I11" s="326" t="s">
        <v>2201</v>
      </c>
      <c r="J11" s="313" t="s">
        <v>3324</v>
      </c>
      <c r="K11" s="313" t="s">
        <v>3325</v>
      </c>
      <c r="L11" s="314" t="s">
        <v>3374</v>
      </c>
      <c r="M11" s="314" t="s">
        <v>3375</v>
      </c>
      <c r="N11" s="390" t="s">
        <v>3378</v>
      </c>
      <c r="O11" s="390" t="s">
        <v>3448</v>
      </c>
      <c r="Q11" s="687" t="s">
        <v>1962</v>
      </c>
      <c r="R11" s="687"/>
      <c r="S11" s="687"/>
      <c r="T11" s="54" t="str">
        <f>IF(AND('Obrazac 1a'!J35=0,'Obrazac 1a'!J36=0),"-",IF(('Obrazac 1a'!J36/'Obrazac 1a'!J35)&gt;=50%,"Poduzetnik u teškoćama - nije prihvatljiv","U redu"))</f>
        <v>-</v>
      </c>
      <c r="AC11" s="54" t="s">
        <v>2016</v>
      </c>
    </row>
    <row r="12" spans="1:39" ht="34.5" customHeight="1" x14ac:dyDescent="0.25">
      <c r="A12" s="35"/>
      <c r="B12" s="36" t="s">
        <v>12</v>
      </c>
      <c r="C12" s="36" t="s">
        <v>12</v>
      </c>
      <c r="D12" s="36" t="s">
        <v>12</v>
      </c>
      <c r="E12" s="36"/>
      <c r="F12" s="36" t="s">
        <v>12</v>
      </c>
      <c r="G12" s="36" t="s">
        <v>2245</v>
      </c>
      <c r="H12" s="36" t="s">
        <v>2245</v>
      </c>
      <c r="I12" s="326"/>
      <c r="J12" s="335"/>
      <c r="K12" s="335"/>
      <c r="L12" s="335"/>
      <c r="M12" s="335"/>
      <c r="Q12" s="687" t="s">
        <v>1963</v>
      </c>
      <c r="R12" s="687"/>
      <c r="S12" s="687"/>
      <c r="T12" s="54" t="str">
        <f>IF(AND('Obrazac 1a'!J37=0,'Obrazac 1a'!J38=0),"-",IF('Obrazac 1a'!J37="DA","Poduzetnik u teškoćama - nije prihvatljiv",IF('Obrazac 1a'!J38="DA","Poduzetnik u teškoćama - nije prihvatljiv","U redu")))</f>
        <v>-</v>
      </c>
      <c r="AC12" s="54" t="s">
        <v>2214</v>
      </c>
    </row>
    <row r="13" spans="1:39" ht="15" customHeight="1" x14ac:dyDescent="0.25">
      <c r="A13" s="39" t="s">
        <v>13</v>
      </c>
      <c r="B13" s="40" t="s">
        <v>14</v>
      </c>
      <c r="C13" s="40" t="s">
        <v>15</v>
      </c>
      <c r="D13" s="40">
        <v>0</v>
      </c>
      <c r="E13" s="39" t="s">
        <v>2249</v>
      </c>
      <c r="F13" s="43" t="s">
        <v>16</v>
      </c>
      <c r="G13" s="48">
        <v>1</v>
      </c>
      <c r="H13" s="48">
        <v>1</v>
      </c>
      <c r="I13" s="326" t="s">
        <v>1701</v>
      </c>
      <c r="J13" s="336"/>
      <c r="K13" s="336"/>
      <c r="L13" s="335"/>
      <c r="M13" s="335"/>
      <c r="N13" s="391" t="s">
        <v>3379</v>
      </c>
      <c r="O13" s="391" t="s">
        <v>3380</v>
      </c>
      <c r="Q13" s="687" t="s">
        <v>1951</v>
      </c>
      <c r="R13" s="687"/>
      <c r="S13" s="687"/>
      <c r="T13" s="54" t="str">
        <f>IF(AND('Obrazac 1a'!J39=0,'Obrazac 1a'!J40=0),"-",IF('Obrazac 1a'!J39="DA","Poduzetnik u teškoćama - nije prihvatljiv",IF('Obrazac 1a'!J40="DA","Poduzetnik u teškoćama - nije prihvatljiv","U redu")))</f>
        <v>-</v>
      </c>
      <c r="AC13" s="54" t="s">
        <v>2013</v>
      </c>
    </row>
    <row r="14" spans="1:39" ht="15" customHeight="1" x14ac:dyDescent="0.25">
      <c r="A14" s="39" t="s">
        <v>17</v>
      </c>
      <c r="B14" s="40" t="s">
        <v>14</v>
      </c>
      <c r="C14" s="40" t="s">
        <v>15</v>
      </c>
      <c r="D14" s="40">
        <v>10</v>
      </c>
      <c r="E14" s="39" t="s">
        <v>2250</v>
      </c>
      <c r="F14" s="43" t="s">
        <v>18</v>
      </c>
      <c r="G14" s="44">
        <v>1</v>
      </c>
      <c r="H14" s="44">
        <v>1</v>
      </c>
      <c r="I14" s="326" t="s">
        <v>1701</v>
      </c>
      <c r="J14" s="336"/>
      <c r="K14" s="336"/>
      <c r="L14" s="335"/>
      <c r="M14" s="335"/>
      <c r="N14" s="391" t="s">
        <v>3379</v>
      </c>
      <c r="O14" s="391"/>
      <c r="Q14" s="337" t="s">
        <v>3272</v>
      </c>
      <c r="R14" s="337"/>
      <c r="S14" s="337"/>
      <c r="T14" s="54" t="str">
        <f>IF(AND('Obrazac 1a'!J41=0),"-",IF('Obrazac 1a'!J41="DA","Poduzetnik u teškoćama - nije prihvatljiv","U redu"))</f>
        <v>-</v>
      </c>
      <c r="AC14" s="54" t="s">
        <v>2014</v>
      </c>
    </row>
    <row r="15" spans="1:39" ht="15" customHeight="1" x14ac:dyDescent="0.25">
      <c r="A15" s="39" t="s">
        <v>19</v>
      </c>
      <c r="B15" s="40" t="s">
        <v>14</v>
      </c>
      <c r="C15" s="40" t="s">
        <v>15</v>
      </c>
      <c r="D15" s="40">
        <v>11</v>
      </c>
      <c r="E15" s="45" t="s">
        <v>2251</v>
      </c>
      <c r="F15" s="43" t="s">
        <v>20</v>
      </c>
      <c r="G15" s="44">
        <v>1</v>
      </c>
      <c r="H15" s="44">
        <v>1</v>
      </c>
      <c r="I15" s="326" t="s">
        <v>1701</v>
      </c>
      <c r="J15" s="336"/>
      <c r="K15" s="336"/>
      <c r="L15" s="335"/>
      <c r="M15" s="335"/>
      <c r="N15" s="391" t="s">
        <v>3379</v>
      </c>
      <c r="O15" s="391"/>
      <c r="T15" s="54" t="str">
        <f>IF(AND('Obrazac 1a'!J35=0,'Obrazac 1a'!J36=0,'Obrazac 1a'!J37=0,'Obrazac 1a'!J39=0,'Obrazac 1a'!J38=0,'Obrazac 1a'!J40=0,'Obrazac 1a'!J41=0),"-",IF(OR(T11="Poduzetnik u teškoćama - nije prihvatljiv",T12="Poduzetnik u teškoćama - nije prihvatljiv",T13="Poduzetnik u teškoćama - nije prihvatljiv",,T14="Poduzetnik u teškoćama - nije prihvatljiv"),
"DA","NE"))</f>
        <v>-</v>
      </c>
      <c r="AC15" s="54" t="s">
        <v>2015</v>
      </c>
    </row>
    <row r="16" spans="1:39" ht="15" customHeight="1" x14ac:dyDescent="0.25">
      <c r="A16" s="39" t="s">
        <v>21</v>
      </c>
      <c r="B16" s="40" t="s">
        <v>14</v>
      </c>
      <c r="C16" s="40" t="s">
        <v>15</v>
      </c>
      <c r="D16" s="40">
        <v>12</v>
      </c>
      <c r="E16" s="45" t="s">
        <v>2252</v>
      </c>
      <c r="F16" s="43" t="s">
        <v>22</v>
      </c>
      <c r="G16" s="44">
        <v>1</v>
      </c>
      <c r="H16" s="44">
        <v>1</v>
      </c>
      <c r="I16" s="326" t="s">
        <v>1701</v>
      </c>
      <c r="J16" s="336"/>
      <c r="K16" s="336"/>
      <c r="L16" s="335"/>
      <c r="M16" s="335"/>
      <c r="N16" s="391" t="s">
        <v>3379</v>
      </c>
      <c r="O16" s="391"/>
    </row>
    <row r="17" spans="1:27" ht="15" customHeight="1" x14ac:dyDescent="0.25">
      <c r="A17" s="39" t="s">
        <v>23</v>
      </c>
      <c r="B17" s="40" t="s">
        <v>14</v>
      </c>
      <c r="C17" s="40" t="s">
        <v>15</v>
      </c>
      <c r="D17" s="40">
        <v>13</v>
      </c>
      <c r="E17" s="45" t="s">
        <v>2253</v>
      </c>
      <c r="F17" s="43" t="s">
        <v>24</v>
      </c>
      <c r="G17" s="44">
        <v>1</v>
      </c>
      <c r="H17" s="44">
        <v>1</v>
      </c>
      <c r="I17" s="326" t="s">
        <v>1701</v>
      </c>
      <c r="J17" s="336"/>
      <c r="K17" s="336"/>
      <c r="L17" s="335"/>
      <c r="M17" s="335"/>
      <c r="N17" s="391" t="s">
        <v>3379</v>
      </c>
      <c r="O17" s="391"/>
      <c r="Q17" s="338" t="s">
        <v>1965</v>
      </c>
    </row>
    <row r="18" spans="1:27" ht="15" customHeight="1" x14ac:dyDescent="0.25">
      <c r="A18" s="39" t="s">
        <v>25</v>
      </c>
      <c r="B18" s="40" t="s">
        <v>14</v>
      </c>
      <c r="C18" s="40" t="s">
        <v>15</v>
      </c>
      <c r="D18" s="40">
        <v>14</v>
      </c>
      <c r="E18" s="45" t="s">
        <v>2254</v>
      </c>
      <c r="F18" s="43" t="s">
        <v>26</v>
      </c>
      <c r="G18" s="44">
        <v>1</v>
      </c>
      <c r="H18" s="44">
        <v>1</v>
      </c>
      <c r="I18" s="326" t="s">
        <v>1701</v>
      </c>
      <c r="J18" s="336"/>
      <c r="K18" s="336"/>
      <c r="L18" s="335"/>
      <c r="M18" s="335"/>
      <c r="N18" s="391" t="s">
        <v>3379</v>
      </c>
      <c r="O18" s="391"/>
      <c r="W18" s="54" t="s">
        <v>1951</v>
      </c>
    </row>
    <row r="19" spans="1:27" ht="15" customHeight="1" x14ac:dyDescent="0.25">
      <c r="A19" s="39" t="s">
        <v>27</v>
      </c>
      <c r="B19" s="40" t="s">
        <v>14</v>
      </c>
      <c r="C19" s="40" t="s">
        <v>15</v>
      </c>
      <c r="D19" s="40">
        <v>15</v>
      </c>
      <c r="E19" s="45" t="s">
        <v>2255</v>
      </c>
      <c r="F19" s="43" t="s">
        <v>28</v>
      </c>
      <c r="G19" s="44">
        <v>1</v>
      </c>
      <c r="H19" s="44">
        <v>1</v>
      </c>
      <c r="I19" s="326" t="s">
        <v>1701</v>
      </c>
      <c r="J19" s="336"/>
      <c r="K19" s="336"/>
      <c r="L19" s="335"/>
      <c r="M19" s="335"/>
      <c r="N19" s="391" t="s">
        <v>3379</v>
      </c>
      <c r="O19" s="391"/>
      <c r="Q19" s="50" t="s">
        <v>3194</v>
      </c>
      <c r="R19" s="51" t="e">
        <f>+'Obrazac 2'!E25</f>
        <v>#N/A</v>
      </c>
      <c r="W19" s="54" t="s">
        <v>2036</v>
      </c>
    </row>
    <row r="20" spans="1:27" ht="15" customHeight="1" x14ac:dyDescent="0.25">
      <c r="A20" s="39" t="s">
        <v>29</v>
      </c>
      <c r="B20" s="40" t="s">
        <v>14</v>
      </c>
      <c r="C20" s="40" t="s">
        <v>15</v>
      </c>
      <c r="D20" s="40">
        <v>16</v>
      </c>
      <c r="E20" s="39" t="s">
        <v>2256</v>
      </c>
      <c r="F20" s="43" t="s">
        <v>30</v>
      </c>
      <c r="G20" s="44">
        <v>1</v>
      </c>
      <c r="H20" s="44">
        <v>1</v>
      </c>
      <c r="I20" s="326" t="s">
        <v>1701</v>
      </c>
      <c r="J20" s="336"/>
      <c r="K20" s="336"/>
      <c r="L20" s="335"/>
      <c r="M20" s="335"/>
      <c r="N20" s="391" t="s">
        <v>3379</v>
      </c>
      <c r="O20" s="391"/>
      <c r="Q20" s="52"/>
      <c r="R20" s="52"/>
      <c r="S20" s="52"/>
      <c r="T20" s="52"/>
      <c r="W20" s="54" t="s">
        <v>2035</v>
      </c>
    </row>
    <row r="21" spans="1:27" ht="15" customHeight="1" x14ac:dyDescent="0.25">
      <c r="A21" s="39" t="s">
        <v>31</v>
      </c>
      <c r="B21" s="40" t="s">
        <v>14</v>
      </c>
      <c r="C21" s="40" t="s">
        <v>15</v>
      </c>
      <c r="D21" s="40">
        <v>19</v>
      </c>
      <c r="E21" s="39" t="s">
        <v>2257</v>
      </c>
      <c r="F21" s="43" t="s">
        <v>32</v>
      </c>
      <c r="G21" s="44">
        <v>1</v>
      </c>
      <c r="H21" s="44">
        <v>1</v>
      </c>
      <c r="I21" s="326" t="s">
        <v>1701</v>
      </c>
      <c r="J21" s="336"/>
      <c r="K21" s="336"/>
      <c r="L21" s="335"/>
      <c r="M21" s="335"/>
      <c r="N21" s="391" t="s">
        <v>3379</v>
      </c>
      <c r="O21" s="391"/>
      <c r="Q21" s="690" t="s">
        <v>1966</v>
      </c>
      <c r="R21" s="690"/>
      <c r="S21" s="690"/>
      <c r="T21" s="690"/>
      <c r="W21" s="54" t="s">
        <v>2029</v>
      </c>
    </row>
    <row r="22" spans="1:27" ht="15" customHeight="1" x14ac:dyDescent="0.25">
      <c r="A22" s="39" t="s">
        <v>33</v>
      </c>
      <c r="B22" s="40" t="s">
        <v>14</v>
      </c>
      <c r="C22" s="40" t="s">
        <v>15</v>
      </c>
      <c r="D22" s="40">
        <v>20</v>
      </c>
      <c r="E22" s="39" t="s">
        <v>2258</v>
      </c>
      <c r="F22" s="43" t="s">
        <v>34</v>
      </c>
      <c r="G22" s="44">
        <v>1</v>
      </c>
      <c r="H22" s="44">
        <v>1</v>
      </c>
      <c r="I22" s="326" t="s">
        <v>1701</v>
      </c>
      <c r="J22" s="336"/>
      <c r="K22" s="336"/>
      <c r="L22" s="335"/>
      <c r="M22" s="335"/>
      <c r="N22" s="391" t="s">
        <v>3379</v>
      </c>
      <c r="O22" s="391"/>
      <c r="Q22" s="317" t="s">
        <v>3195</v>
      </c>
      <c r="R22" s="317" t="s">
        <v>3196</v>
      </c>
      <c r="S22" s="317" t="s">
        <v>3197</v>
      </c>
      <c r="T22" s="317" t="s">
        <v>3198</v>
      </c>
    </row>
    <row r="23" spans="1:27" ht="15" customHeight="1" x14ac:dyDescent="0.25">
      <c r="A23" s="39" t="s">
        <v>35</v>
      </c>
      <c r="B23" s="40" t="s">
        <v>14</v>
      </c>
      <c r="C23" s="40" t="s">
        <v>15</v>
      </c>
      <c r="D23" s="40">
        <v>21</v>
      </c>
      <c r="E23" s="39" t="s">
        <v>2259</v>
      </c>
      <c r="F23" s="43" t="s">
        <v>36</v>
      </c>
      <c r="G23" s="44">
        <v>1</v>
      </c>
      <c r="H23" s="44">
        <v>1</v>
      </c>
      <c r="I23" s="326" t="s">
        <v>1701</v>
      </c>
      <c r="J23" s="336"/>
      <c r="K23" s="336"/>
      <c r="L23" s="335"/>
      <c r="M23" s="335"/>
      <c r="N23" s="391" t="s">
        <v>3379</v>
      </c>
      <c r="O23" s="391"/>
      <c r="Q23" s="53" t="s">
        <v>3199</v>
      </c>
      <c r="R23" s="53" t="s">
        <v>3200</v>
      </c>
      <c r="S23" s="53" t="s">
        <v>3201</v>
      </c>
      <c r="T23" s="53" t="s">
        <v>3202</v>
      </c>
    </row>
    <row r="24" spans="1:27" ht="15" customHeight="1" x14ac:dyDescent="0.25">
      <c r="A24" s="39" t="s">
        <v>37</v>
      </c>
      <c r="B24" s="40" t="s">
        <v>14</v>
      </c>
      <c r="C24" s="40" t="s">
        <v>15</v>
      </c>
      <c r="D24" s="40">
        <v>22</v>
      </c>
      <c r="E24" s="39" t="s">
        <v>2260</v>
      </c>
      <c r="F24" s="43" t="s">
        <v>38</v>
      </c>
      <c r="G24" s="44">
        <v>1</v>
      </c>
      <c r="H24" s="44">
        <v>1</v>
      </c>
      <c r="I24" s="326" t="s">
        <v>1701</v>
      </c>
      <c r="J24" s="336"/>
      <c r="K24" s="336"/>
      <c r="L24" s="335"/>
      <c r="M24" s="335"/>
      <c r="N24" s="391" t="s">
        <v>3379</v>
      </c>
      <c r="O24" s="391"/>
    </row>
    <row r="25" spans="1:27" ht="15" customHeight="1" x14ac:dyDescent="0.25">
      <c r="A25" s="39" t="s">
        <v>39</v>
      </c>
      <c r="B25" s="40" t="s">
        <v>14</v>
      </c>
      <c r="C25" s="40" t="s">
        <v>15</v>
      </c>
      <c r="D25" s="40">
        <v>23</v>
      </c>
      <c r="E25" s="39" t="s">
        <v>2261</v>
      </c>
      <c r="F25" s="43" t="s">
        <v>40</v>
      </c>
      <c r="G25" s="44">
        <v>1</v>
      </c>
      <c r="H25" s="44">
        <v>1</v>
      </c>
      <c r="I25" s="326" t="s">
        <v>1701</v>
      </c>
      <c r="J25" s="336"/>
      <c r="K25" s="336"/>
      <c r="L25" s="335"/>
      <c r="M25" s="335"/>
      <c r="N25" s="391" t="s">
        <v>3379</v>
      </c>
      <c r="O25" s="391"/>
      <c r="Q25" s="690" t="s">
        <v>3203</v>
      </c>
      <c r="R25" s="690"/>
      <c r="S25" s="690"/>
      <c r="T25" s="690"/>
    </row>
    <row r="26" spans="1:27" ht="15" customHeight="1" x14ac:dyDescent="0.25">
      <c r="A26" s="39" t="s">
        <v>41</v>
      </c>
      <c r="B26" s="40" t="s">
        <v>14</v>
      </c>
      <c r="C26" s="40" t="s">
        <v>15</v>
      </c>
      <c r="D26" s="40">
        <v>24</v>
      </c>
      <c r="E26" s="39" t="s">
        <v>2262</v>
      </c>
      <c r="F26" s="43" t="s">
        <v>42</v>
      </c>
      <c r="G26" s="44">
        <v>1</v>
      </c>
      <c r="H26" s="44">
        <v>1</v>
      </c>
      <c r="I26" s="326" t="s">
        <v>1701</v>
      </c>
      <c r="J26" s="336"/>
      <c r="K26" s="336"/>
      <c r="L26" s="335"/>
      <c r="M26" s="335"/>
      <c r="N26" s="391" t="s">
        <v>3379</v>
      </c>
      <c r="O26" s="391"/>
      <c r="Q26" s="317" t="s">
        <v>3204</v>
      </c>
      <c r="R26" s="317" t="s">
        <v>3205</v>
      </c>
      <c r="S26" s="317" t="s">
        <v>3206</v>
      </c>
      <c r="T26" s="317" t="s">
        <v>3207</v>
      </c>
    </row>
    <row r="27" spans="1:27" ht="15" customHeight="1" x14ac:dyDescent="0.25">
      <c r="A27" s="39" t="s">
        <v>43</v>
      </c>
      <c r="B27" s="40" t="s">
        <v>14</v>
      </c>
      <c r="C27" s="40" t="s">
        <v>15</v>
      </c>
      <c r="D27" s="40">
        <v>25</v>
      </c>
      <c r="E27" s="39" t="s">
        <v>2263</v>
      </c>
      <c r="F27" s="43" t="s">
        <v>44</v>
      </c>
      <c r="G27" s="44">
        <v>1</v>
      </c>
      <c r="H27" s="44">
        <v>1</v>
      </c>
      <c r="I27" s="326" t="s">
        <v>1701</v>
      </c>
      <c r="J27" s="336"/>
      <c r="K27" s="336"/>
      <c r="L27" s="335"/>
      <c r="M27" s="335"/>
      <c r="N27" s="391" t="s">
        <v>3379</v>
      </c>
      <c r="O27" s="391"/>
      <c r="Q27" s="55">
        <v>2000000</v>
      </c>
      <c r="R27" s="55">
        <v>10000000</v>
      </c>
      <c r="S27" s="55">
        <v>50000000</v>
      </c>
      <c r="T27" s="55">
        <v>50000000</v>
      </c>
    </row>
    <row r="28" spans="1:27" ht="15" customHeight="1" x14ac:dyDescent="0.25">
      <c r="A28" s="39" t="s">
        <v>45</v>
      </c>
      <c r="B28" s="40" t="s">
        <v>14</v>
      </c>
      <c r="C28" s="40" t="s">
        <v>15</v>
      </c>
      <c r="D28" s="40">
        <v>26</v>
      </c>
      <c r="E28" s="39" t="s">
        <v>2264</v>
      </c>
      <c r="F28" s="43" t="s">
        <v>46</v>
      </c>
      <c r="G28" s="44">
        <v>1</v>
      </c>
      <c r="H28" s="44">
        <v>1</v>
      </c>
      <c r="I28" s="326" t="s">
        <v>1701</v>
      </c>
      <c r="J28" s="336"/>
      <c r="K28" s="336"/>
      <c r="L28" s="335"/>
      <c r="M28" s="335"/>
      <c r="N28" s="391" t="s">
        <v>3379</v>
      </c>
      <c r="O28" s="391"/>
      <c r="Q28" s="55" t="e">
        <f>+Q27*R19</f>
        <v>#N/A</v>
      </c>
      <c r="R28" s="55" t="e">
        <f>+R27*R19</f>
        <v>#N/A</v>
      </c>
      <c r="S28" s="55" t="e">
        <f>+S27*R19</f>
        <v>#N/A</v>
      </c>
      <c r="T28" s="55" t="e">
        <f>+T27*R19</f>
        <v>#N/A</v>
      </c>
    </row>
    <row r="29" spans="1:27" ht="15" customHeight="1" x14ac:dyDescent="0.25">
      <c r="A29" s="39" t="s">
        <v>47</v>
      </c>
      <c r="B29" s="40" t="s">
        <v>14</v>
      </c>
      <c r="C29" s="40" t="s">
        <v>15</v>
      </c>
      <c r="D29" s="40">
        <v>27</v>
      </c>
      <c r="E29" s="39" t="s">
        <v>2265</v>
      </c>
      <c r="F29" s="43" t="s">
        <v>48</v>
      </c>
      <c r="G29" s="44">
        <v>1</v>
      </c>
      <c r="H29" s="44">
        <v>1</v>
      </c>
      <c r="I29" s="326" t="s">
        <v>1701</v>
      </c>
      <c r="J29" s="336"/>
      <c r="K29" s="336"/>
      <c r="L29" s="335"/>
      <c r="M29" s="335"/>
      <c r="N29" s="391" t="s">
        <v>3379</v>
      </c>
      <c r="O29" s="391"/>
      <c r="Q29" s="53" t="s">
        <v>3199</v>
      </c>
      <c r="R29" s="53" t="s">
        <v>3200</v>
      </c>
      <c r="S29" s="53" t="s">
        <v>3201</v>
      </c>
      <c r="T29" s="53" t="s">
        <v>3202</v>
      </c>
    </row>
    <row r="30" spans="1:27" ht="15" customHeight="1" x14ac:dyDescent="0.25">
      <c r="A30" s="39" t="s">
        <v>49</v>
      </c>
      <c r="B30" s="40" t="s">
        <v>14</v>
      </c>
      <c r="C30" s="40" t="s">
        <v>15</v>
      </c>
      <c r="D30" s="40">
        <v>28</v>
      </c>
      <c r="E30" s="39" t="s">
        <v>2266</v>
      </c>
      <c r="F30" s="43" t="s">
        <v>50</v>
      </c>
      <c r="G30" s="44">
        <v>1</v>
      </c>
      <c r="H30" s="44">
        <v>1</v>
      </c>
      <c r="I30" s="326" t="s">
        <v>1701</v>
      </c>
      <c r="J30" s="336"/>
      <c r="K30" s="336"/>
      <c r="L30" s="335"/>
      <c r="M30" s="335"/>
      <c r="N30" s="391" t="s">
        <v>3379</v>
      </c>
      <c r="O30" s="391"/>
      <c r="Q30" s="56"/>
      <c r="R30" s="57"/>
      <c r="S30" s="57"/>
      <c r="T30" s="57"/>
    </row>
    <row r="31" spans="1:27" ht="15" customHeight="1" x14ac:dyDescent="0.25">
      <c r="A31" s="39" t="s">
        <v>51</v>
      </c>
      <c r="B31" s="40" t="s">
        <v>14</v>
      </c>
      <c r="C31" s="40" t="s">
        <v>15</v>
      </c>
      <c r="D31" s="40">
        <v>29</v>
      </c>
      <c r="E31" s="39" t="s">
        <v>2267</v>
      </c>
      <c r="F31" s="43" t="s">
        <v>52</v>
      </c>
      <c r="G31" s="44">
        <v>1</v>
      </c>
      <c r="H31" s="44">
        <v>1</v>
      </c>
      <c r="I31" s="326" t="s">
        <v>1701</v>
      </c>
      <c r="J31" s="336"/>
      <c r="K31" s="336"/>
      <c r="L31" s="335"/>
      <c r="M31" s="335"/>
      <c r="N31" s="391" t="s">
        <v>3379</v>
      </c>
      <c r="O31" s="391"/>
      <c r="Q31" s="690" t="s">
        <v>3208</v>
      </c>
      <c r="R31" s="690"/>
      <c r="S31" s="690"/>
      <c r="T31" s="690"/>
      <c r="AA31" s="54">
        <f>+'Obrazac 1a'!J44</f>
        <v>0</v>
      </c>
    </row>
    <row r="32" spans="1:27" ht="15" customHeight="1" x14ac:dyDescent="0.25">
      <c r="A32" s="39" t="s">
        <v>53</v>
      </c>
      <c r="B32" s="40" t="s">
        <v>14</v>
      </c>
      <c r="C32" s="40" t="s">
        <v>15</v>
      </c>
      <c r="D32" s="40">
        <v>30</v>
      </c>
      <c r="E32" s="39" t="s">
        <v>2268</v>
      </c>
      <c r="F32" s="43" t="s">
        <v>54</v>
      </c>
      <c r="G32" s="44">
        <v>1</v>
      </c>
      <c r="H32" s="44">
        <v>1</v>
      </c>
      <c r="I32" s="326" t="s">
        <v>1701</v>
      </c>
      <c r="J32" s="336"/>
      <c r="K32" s="336"/>
      <c r="L32" s="335"/>
      <c r="M32" s="335"/>
      <c r="N32" s="391" t="s">
        <v>3379</v>
      </c>
      <c r="O32" s="391"/>
      <c r="Q32" s="317" t="s">
        <v>3204</v>
      </c>
      <c r="R32" s="317" t="s">
        <v>3205</v>
      </c>
      <c r="S32" s="317" t="s">
        <v>3209</v>
      </c>
      <c r="T32" s="317" t="s">
        <v>3210</v>
      </c>
      <c r="AA32" s="54">
        <f>+'Obrazac 1a'!J45</f>
        <v>0</v>
      </c>
    </row>
    <row r="33" spans="1:27" ht="15" customHeight="1" x14ac:dyDescent="0.25">
      <c r="A33" s="39" t="s">
        <v>55</v>
      </c>
      <c r="B33" s="40" t="s">
        <v>14</v>
      </c>
      <c r="C33" s="40" t="s">
        <v>15</v>
      </c>
      <c r="D33" s="40">
        <v>40</v>
      </c>
      <c r="E33" s="39" t="s">
        <v>2269</v>
      </c>
      <c r="F33" s="43" t="s">
        <v>56</v>
      </c>
      <c r="G33" s="44">
        <v>1</v>
      </c>
      <c r="H33" s="44">
        <v>1</v>
      </c>
      <c r="I33" s="326" t="s">
        <v>1701</v>
      </c>
      <c r="J33" s="336"/>
      <c r="K33" s="336"/>
      <c r="L33" s="335"/>
      <c r="M33" s="335"/>
      <c r="N33" s="391" t="s">
        <v>3379</v>
      </c>
      <c r="O33" s="391"/>
      <c r="Q33" s="55">
        <v>2000000</v>
      </c>
      <c r="R33" s="55">
        <v>10000000</v>
      </c>
      <c r="S33" s="55">
        <v>43000000</v>
      </c>
      <c r="T33" s="55">
        <v>43000000</v>
      </c>
      <c r="AA33" s="54">
        <f>+'Obrazac 1a'!J46</f>
        <v>0</v>
      </c>
    </row>
    <row r="34" spans="1:27" ht="15" customHeight="1" x14ac:dyDescent="0.25">
      <c r="A34" s="39" t="s">
        <v>57</v>
      </c>
      <c r="B34" s="40" t="s">
        <v>14</v>
      </c>
      <c r="C34" s="40" t="s">
        <v>15</v>
      </c>
      <c r="D34" s="40">
        <v>41</v>
      </c>
      <c r="E34" s="39" t="s">
        <v>2270</v>
      </c>
      <c r="F34" s="43" t="s">
        <v>58</v>
      </c>
      <c r="G34" s="44">
        <v>1</v>
      </c>
      <c r="H34" s="44">
        <v>1</v>
      </c>
      <c r="I34" s="326" t="s">
        <v>1701</v>
      </c>
      <c r="J34" s="336"/>
      <c r="K34" s="336"/>
      <c r="L34" s="335"/>
      <c r="M34" s="335"/>
      <c r="N34" s="391" t="s">
        <v>3379</v>
      </c>
      <c r="O34" s="391"/>
      <c r="Q34" s="55" t="e">
        <f>+Q33*$R$19</f>
        <v>#N/A</v>
      </c>
      <c r="R34" s="55" t="e">
        <f t="shared" ref="R34:T34" si="0">+R33*$R$19</f>
        <v>#N/A</v>
      </c>
      <c r="S34" s="55" t="e">
        <f t="shared" si="0"/>
        <v>#N/A</v>
      </c>
      <c r="T34" s="55" t="e">
        <f t="shared" si="0"/>
        <v>#N/A</v>
      </c>
    </row>
    <row r="35" spans="1:27" ht="15" customHeight="1" x14ac:dyDescent="0.25">
      <c r="A35" s="39" t="s">
        <v>59</v>
      </c>
      <c r="B35" s="40" t="s">
        <v>14</v>
      </c>
      <c r="C35" s="40" t="s">
        <v>15</v>
      </c>
      <c r="D35" s="40">
        <v>42</v>
      </c>
      <c r="E35" s="39" t="s">
        <v>2271</v>
      </c>
      <c r="F35" s="43" t="s">
        <v>60</v>
      </c>
      <c r="G35" s="44">
        <v>1</v>
      </c>
      <c r="H35" s="44">
        <v>1</v>
      </c>
      <c r="I35" s="326" t="s">
        <v>1701</v>
      </c>
      <c r="J35" s="336"/>
      <c r="K35" s="336"/>
      <c r="L35" s="335"/>
      <c r="M35" s="335"/>
      <c r="N35" s="391" t="s">
        <v>3379</v>
      </c>
      <c r="O35" s="391"/>
      <c r="Q35" s="53" t="s">
        <v>3199</v>
      </c>
      <c r="R35" s="53" t="s">
        <v>3200</v>
      </c>
      <c r="S35" s="53" t="s">
        <v>3201</v>
      </c>
      <c r="T35" s="53" t="s">
        <v>3202</v>
      </c>
    </row>
    <row r="36" spans="1:27" ht="15" customHeight="1" x14ac:dyDescent="0.25">
      <c r="A36" s="39" t="s">
        <v>61</v>
      </c>
      <c r="B36" s="40" t="s">
        <v>14</v>
      </c>
      <c r="C36" s="40" t="s">
        <v>15</v>
      </c>
      <c r="D36" s="40">
        <v>43</v>
      </c>
      <c r="E36" s="39" t="s">
        <v>2272</v>
      </c>
      <c r="F36" s="43" t="s">
        <v>62</v>
      </c>
      <c r="G36" s="44">
        <v>1</v>
      </c>
      <c r="H36" s="44">
        <v>1</v>
      </c>
      <c r="I36" s="326" t="s">
        <v>1701</v>
      </c>
      <c r="J36" s="336"/>
      <c r="K36" s="336"/>
      <c r="L36" s="335"/>
      <c r="M36" s="335"/>
      <c r="N36" s="391" t="s">
        <v>3379</v>
      </c>
      <c r="O36" s="391"/>
    </row>
    <row r="37" spans="1:27" ht="15" customHeight="1" x14ac:dyDescent="0.25">
      <c r="A37" s="39" t="s">
        <v>63</v>
      </c>
      <c r="B37" s="40" t="s">
        <v>14</v>
      </c>
      <c r="C37" s="40" t="s">
        <v>15</v>
      </c>
      <c r="D37" s="40">
        <v>44</v>
      </c>
      <c r="E37" s="39" t="s">
        <v>2273</v>
      </c>
      <c r="F37" s="43" t="s">
        <v>64</v>
      </c>
      <c r="G37" s="44">
        <v>1</v>
      </c>
      <c r="H37" s="44">
        <v>1</v>
      </c>
      <c r="I37" s="326" t="s">
        <v>1701</v>
      </c>
      <c r="J37" s="336"/>
      <c r="K37" s="336"/>
      <c r="L37" s="335"/>
      <c r="M37" s="335"/>
      <c r="N37" s="391" t="s">
        <v>3379</v>
      </c>
      <c r="O37" s="391"/>
      <c r="Q37" s="338" t="s">
        <v>1969</v>
      </c>
    </row>
    <row r="38" spans="1:27" ht="15" customHeight="1" x14ac:dyDescent="0.25">
      <c r="A38" s="39" t="s">
        <v>65</v>
      </c>
      <c r="B38" s="40" t="s">
        <v>14</v>
      </c>
      <c r="C38" s="40" t="s">
        <v>15</v>
      </c>
      <c r="D38" s="40">
        <v>45</v>
      </c>
      <c r="E38" s="39" t="s">
        <v>2274</v>
      </c>
      <c r="F38" s="43" t="s">
        <v>66</v>
      </c>
      <c r="G38" s="44">
        <v>1</v>
      </c>
      <c r="H38" s="44">
        <v>1</v>
      </c>
      <c r="I38" s="326" t="s">
        <v>1701</v>
      </c>
      <c r="J38" s="336"/>
      <c r="K38" s="336"/>
      <c r="L38" s="335"/>
      <c r="M38" s="335"/>
      <c r="N38" s="391" t="s">
        <v>3379</v>
      </c>
      <c r="O38" s="391"/>
      <c r="Q38" s="54" t="s">
        <v>1966</v>
      </c>
      <c r="R38" s="54" t="s">
        <v>1967</v>
      </c>
      <c r="S38" s="54" t="s">
        <v>1968</v>
      </c>
    </row>
    <row r="39" spans="1:27" ht="15" customHeight="1" x14ac:dyDescent="0.25">
      <c r="A39" s="39" t="s">
        <v>67</v>
      </c>
      <c r="B39" s="40" t="s">
        <v>14</v>
      </c>
      <c r="C39" s="40" t="s">
        <v>15</v>
      </c>
      <c r="D39" s="40">
        <v>46</v>
      </c>
      <c r="E39" s="39" t="s">
        <v>2275</v>
      </c>
      <c r="F39" s="43" t="s">
        <v>68</v>
      </c>
      <c r="G39" s="44">
        <v>1</v>
      </c>
      <c r="H39" s="44">
        <v>1</v>
      </c>
      <c r="I39" s="326" t="s">
        <v>1701</v>
      </c>
      <c r="J39" s="336"/>
      <c r="K39" s="336"/>
      <c r="L39" s="335"/>
      <c r="M39" s="335"/>
      <c r="N39" s="391" t="s">
        <v>3379</v>
      </c>
      <c r="O39" s="391"/>
      <c r="Q39" s="339">
        <f>+'Obrazac 2'!H110</f>
        <v>0</v>
      </c>
      <c r="R39" s="339">
        <f>+'Obrazac 2'!I110</f>
        <v>0</v>
      </c>
      <c r="S39" s="339">
        <f>+'Obrazac 2'!J110</f>
        <v>0</v>
      </c>
    </row>
    <row r="40" spans="1:27" ht="15" customHeight="1" x14ac:dyDescent="0.25">
      <c r="A40" s="39" t="s">
        <v>69</v>
      </c>
      <c r="B40" s="40" t="s">
        <v>14</v>
      </c>
      <c r="C40" s="40" t="s">
        <v>15</v>
      </c>
      <c r="D40" s="40">
        <v>47</v>
      </c>
      <c r="E40" s="39" t="s">
        <v>2276</v>
      </c>
      <c r="F40" s="43" t="s">
        <v>70</v>
      </c>
      <c r="G40" s="44">
        <v>1</v>
      </c>
      <c r="H40" s="44">
        <v>1</v>
      </c>
      <c r="I40" s="326" t="s">
        <v>1701</v>
      </c>
      <c r="J40" s="336"/>
      <c r="K40" s="336"/>
      <c r="L40" s="335"/>
      <c r="M40" s="335"/>
      <c r="N40" s="391" t="s">
        <v>3379</v>
      </c>
      <c r="O40" s="391"/>
    </row>
    <row r="41" spans="1:27" ht="15" customHeight="1" x14ac:dyDescent="0.25">
      <c r="A41" s="39" t="s">
        <v>71</v>
      </c>
      <c r="B41" s="40" t="s">
        <v>14</v>
      </c>
      <c r="C41" s="40" t="s">
        <v>15</v>
      </c>
      <c r="D41" s="40">
        <v>49</v>
      </c>
      <c r="E41" s="39" t="s">
        <v>2277</v>
      </c>
      <c r="F41" s="43" t="s">
        <v>72</v>
      </c>
      <c r="G41" s="44">
        <v>1</v>
      </c>
      <c r="H41" s="44">
        <v>1</v>
      </c>
      <c r="I41" s="326" t="s">
        <v>1701</v>
      </c>
      <c r="J41" s="336"/>
      <c r="K41" s="336"/>
      <c r="L41" s="335"/>
      <c r="M41" s="335"/>
      <c r="N41" s="391" t="s">
        <v>3379</v>
      </c>
      <c r="O41" s="391"/>
      <c r="Q41" s="54" t="s">
        <v>1970</v>
      </c>
    </row>
    <row r="42" spans="1:27" ht="15" customHeight="1" x14ac:dyDescent="0.25">
      <c r="A42" s="39" t="s">
        <v>73</v>
      </c>
      <c r="B42" s="40" t="s">
        <v>14</v>
      </c>
      <c r="C42" s="40" t="s">
        <v>15</v>
      </c>
      <c r="D42" s="40">
        <v>50</v>
      </c>
      <c r="E42" s="39" t="s">
        <v>2278</v>
      </c>
      <c r="F42" s="43" t="s">
        <v>74</v>
      </c>
      <c r="G42" s="44">
        <v>1</v>
      </c>
      <c r="H42" s="44">
        <v>1</v>
      </c>
      <c r="I42" s="326" t="s">
        <v>1701</v>
      </c>
      <c r="J42" s="336"/>
      <c r="K42" s="336"/>
      <c r="L42" s="335"/>
      <c r="M42" s="335"/>
      <c r="N42" s="391" t="s">
        <v>3379</v>
      </c>
      <c r="O42" s="391"/>
      <c r="Q42" s="340" t="e">
        <f xml:space="preserve">
IF(AND(Q39&lt;10,R39&lt;=Q28),"MIKRO",
IF(AND(Q39&lt;10,R39&gt;Q28,S39&lt;=Q34),"MIKRO",
IF(AND(Q39&lt;10,R39&gt;Q28,R39&lt;=R28,S39&gt;Q34),"MALI",
IF(AND(Q39&lt;10,R39&gt;=R28,S39&gt;Q34,S39&lt;=R34),"MALI",
IF(AND(Q39&lt;50,R39&lt;=R28),"MALI",
IF(AND(Q39&lt;50,R39&gt;=R28,S39&lt;=R34),"MALI",
IF(AND(Q39&lt;10,R39&gt;R28,R39&lt;=S28,S39&gt;=S34),"SREDNJI",
IF(AND(Q39&lt;10,R39&gt;S28,S39&gt;R34,S39&lt;=S34),"SREDNJI",
IF(AND(Q39&lt;50,R39&gt;R28,R39&lt;=S28,S39&gt;=S34),"SREDNJI",
IF(AND(Q39&lt;50,R39&gt;S28,S39&gt;R34,S39&lt;=S34),"SREDNJI",
IF(AND(Q39&lt;250,R39&lt;=S28),"SREDNJI",
IF(AND(Q39&lt;250,R39&gt;S28,S39&lt;=S34),"SREDNJI",
"NIJE MSP"))))))))))))</f>
        <v>#N/A</v>
      </c>
    </row>
    <row r="43" spans="1:27" ht="15" customHeight="1" x14ac:dyDescent="0.25">
      <c r="A43" s="39" t="s">
        <v>75</v>
      </c>
      <c r="B43" s="40" t="s">
        <v>14</v>
      </c>
      <c r="C43" s="40" t="s">
        <v>15</v>
      </c>
      <c r="D43" s="40">
        <v>60</v>
      </c>
      <c r="E43" s="39" t="s">
        <v>2279</v>
      </c>
      <c r="F43" s="43" t="s">
        <v>2280</v>
      </c>
      <c r="G43" s="44">
        <v>1</v>
      </c>
      <c r="H43" s="44">
        <v>1</v>
      </c>
      <c r="I43" s="326" t="s">
        <v>1701</v>
      </c>
      <c r="J43" s="336"/>
      <c r="K43" s="336"/>
      <c r="L43" s="335"/>
      <c r="M43" s="335"/>
      <c r="N43" s="391" t="s">
        <v>3379</v>
      </c>
      <c r="O43" s="391"/>
      <c r="Q43" s="341" t="e">
        <f>IF(AND(OR(Q42="MIKRO",Q42="MALI",Q42="SREDNJI"),'Obrazac 2'!K28="NE"),"MSP","NIJE MSP")</f>
        <v>#N/A</v>
      </c>
    </row>
    <row r="44" spans="1:27" ht="15" customHeight="1" x14ac:dyDescent="0.25">
      <c r="A44" s="39" t="s">
        <v>76</v>
      </c>
      <c r="B44" s="40" t="s">
        <v>14</v>
      </c>
      <c r="C44" s="40" t="s">
        <v>15</v>
      </c>
      <c r="D44" s="40">
        <v>61</v>
      </c>
      <c r="E44" s="39" t="s">
        <v>2281</v>
      </c>
      <c r="F44" s="43" t="s">
        <v>77</v>
      </c>
      <c r="G44" s="44">
        <v>1</v>
      </c>
      <c r="H44" s="44">
        <v>1</v>
      </c>
      <c r="I44" s="326" t="s">
        <v>1701</v>
      </c>
      <c r="J44" s="336"/>
      <c r="K44" s="336"/>
      <c r="L44" s="335"/>
      <c r="M44" s="335"/>
      <c r="N44" s="391" t="s">
        <v>3379</v>
      </c>
      <c r="O44" s="391"/>
      <c r="U44" s="342">
        <f>+'Obrazac 1a'!J61</f>
        <v>0</v>
      </c>
    </row>
    <row r="45" spans="1:27" ht="15" customHeight="1" x14ac:dyDescent="0.25">
      <c r="A45" s="39" t="s">
        <v>78</v>
      </c>
      <c r="B45" s="40" t="s">
        <v>14</v>
      </c>
      <c r="C45" s="40" t="s">
        <v>15</v>
      </c>
      <c r="D45" s="40">
        <v>61</v>
      </c>
      <c r="E45" s="39" t="s">
        <v>2282</v>
      </c>
      <c r="F45" s="43" t="s">
        <v>77</v>
      </c>
      <c r="G45" s="44">
        <v>1</v>
      </c>
      <c r="H45" s="44">
        <v>1</v>
      </c>
      <c r="I45" s="326" t="s">
        <v>1701</v>
      </c>
      <c r="J45" s="336"/>
      <c r="K45" s="336"/>
      <c r="L45" s="335"/>
      <c r="M45" s="335"/>
      <c r="N45" s="391" t="s">
        <v>3379</v>
      </c>
      <c r="O45" s="391"/>
      <c r="Q45" s="343" t="s">
        <v>1977</v>
      </c>
      <c r="R45" s="343" t="s">
        <v>1978</v>
      </c>
      <c r="T45" s="344" t="s">
        <v>1979</v>
      </c>
      <c r="U45" s="54" t="e">
        <f>IF(U44="ODABRATI","ODABRATI",VLOOKUP(U44,Q45:R65,2,0))</f>
        <v>#N/A</v>
      </c>
    </row>
    <row r="46" spans="1:27" ht="15" customHeight="1" x14ac:dyDescent="0.25">
      <c r="A46" s="39" t="s">
        <v>79</v>
      </c>
      <c r="B46" s="40" t="s">
        <v>14</v>
      </c>
      <c r="C46" s="40" t="s">
        <v>15</v>
      </c>
      <c r="D46" s="40">
        <v>61</v>
      </c>
      <c r="E46" s="39" t="s">
        <v>2283</v>
      </c>
      <c r="F46" s="43" t="s">
        <v>77</v>
      </c>
      <c r="G46" s="44">
        <v>1</v>
      </c>
      <c r="H46" s="44">
        <v>1</v>
      </c>
      <c r="I46" s="326" t="s">
        <v>1701</v>
      </c>
      <c r="J46" s="336"/>
      <c r="K46" s="336"/>
      <c r="L46" s="335"/>
      <c r="M46" s="335"/>
      <c r="N46" s="391" t="s">
        <v>3379</v>
      </c>
      <c r="O46" s="391"/>
      <c r="Q46" s="343" t="s">
        <v>1980</v>
      </c>
      <c r="R46" s="343" t="s">
        <v>1978</v>
      </c>
      <c r="T46" s="343"/>
    </row>
    <row r="47" spans="1:27" ht="15" customHeight="1" x14ac:dyDescent="0.25">
      <c r="A47" s="39" t="s">
        <v>80</v>
      </c>
      <c r="B47" s="40" t="s">
        <v>14</v>
      </c>
      <c r="C47" s="40" t="s">
        <v>15</v>
      </c>
      <c r="D47" s="40">
        <v>61</v>
      </c>
      <c r="E47" s="39" t="s">
        <v>2284</v>
      </c>
      <c r="F47" s="43" t="s">
        <v>77</v>
      </c>
      <c r="G47" s="44">
        <v>1</v>
      </c>
      <c r="H47" s="44">
        <v>1</v>
      </c>
      <c r="I47" s="326" t="s">
        <v>1701</v>
      </c>
      <c r="J47" s="336"/>
      <c r="K47" s="336"/>
      <c r="L47" s="335"/>
      <c r="M47" s="335"/>
      <c r="N47" s="391" t="s">
        <v>3379</v>
      </c>
      <c r="O47" s="391"/>
      <c r="Q47" s="343" t="s">
        <v>1981</v>
      </c>
      <c r="R47" s="343" t="s">
        <v>1978</v>
      </c>
      <c r="T47" s="343" t="s">
        <v>1982</v>
      </c>
    </row>
    <row r="48" spans="1:27" ht="15" customHeight="1" x14ac:dyDescent="0.25">
      <c r="A48" s="39" t="s">
        <v>81</v>
      </c>
      <c r="B48" s="40" t="s">
        <v>14</v>
      </c>
      <c r="C48" s="40" t="s">
        <v>15</v>
      </c>
      <c r="D48" s="40">
        <v>61</v>
      </c>
      <c r="E48" s="39" t="s">
        <v>2285</v>
      </c>
      <c r="F48" s="43" t="s">
        <v>77</v>
      </c>
      <c r="G48" s="44">
        <v>1</v>
      </c>
      <c r="H48" s="44">
        <v>1</v>
      </c>
      <c r="I48" s="326" t="s">
        <v>1701</v>
      </c>
      <c r="J48" s="336"/>
      <c r="K48" s="336"/>
      <c r="L48" s="335"/>
      <c r="M48" s="335"/>
      <c r="N48" s="391" t="s">
        <v>3379</v>
      </c>
      <c r="O48" s="391"/>
      <c r="Q48" s="343" t="s">
        <v>1983</v>
      </c>
      <c r="R48" s="343" t="s">
        <v>1978</v>
      </c>
      <c r="T48" s="343" t="s">
        <v>1984</v>
      </c>
      <c r="U48" s="687" t="s">
        <v>2203</v>
      </c>
      <c r="V48" s="687"/>
      <c r="W48" s="687"/>
      <c r="X48" s="687"/>
      <c r="Y48" s="687"/>
      <c r="Z48" s="687"/>
    </row>
    <row r="49" spans="1:21" ht="15" customHeight="1" x14ac:dyDescent="0.25">
      <c r="A49" s="39" t="s">
        <v>82</v>
      </c>
      <c r="B49" s="40" t="s">
        <v>14</v>
      </c>
      <c r="C49" s="40" t="s">
        <v>15</v>
      </c>
      <c r="D49" s="40">
        <v>61</v>
      </c>
      <c r="E49" s="39" t="s">
        <v>2286</v>
      </c>
      <c r="F49" s="43" t="s">
        <v>77</v>
      </c>
      <c r="G49" s="44">
        <v>1</v>
      </c>
      <c r="H49" s="44">
        <v>1</v>
      </c>
      <c r="I49" s="326" t="s">
        <v>1701</v>
      </c>
      <c r="J49" s="336"/>
      <c r="K49" s="336"/>
      <c r="L49" s="335"/>
      <c r="M49" s="335"/>
      <c r="N49" s="391" t="s">
        <v>3379</v>
      </c>
      <c r="O49" s="391"/>
      <c r="Q49" s="343" t="s">
        <v>1985</v>
      </c>
      <c r="R49" s="343" t="s">
        <v>1978</v>
      </c>
      <c r="T49" s="343" t="s">
        <v>1986</v>
      </c>
      <c r="U49" s="54" t="s">
        <v>2204</v>
      </c>
    </row>
    <row r="50" spans="1:21" ht="15" customHeight="1" x14ac:dyDescent="0.25">
      <c r="A50" s="39" t="s">
        <v>83</v>
      </c>
      <c r="B50" s="40" t="s">
        <v>14</v>
      </c>
      <c r="C50" s="40" t="s">
        <v>15</v>
      </c>
      <c r="D50" s="40">
        <v>62</v>
      </c>
      <c r="E50" s="39" t="s">
        <v>2287</v>
      </c>
      <c r="F50" s="43" t="s">
        <v>84</v>
      </c>
      <c r="G50" s="44">
        <v>1</v>
      </c>
      <c r="H50" s="44">
        <v>1</v>
      </c>
      <c r="I50" s="326" t="s">
        <v>1701</v>
      </c>
      <c r="J50" s="336"/>
      <c r="K50" s="336"/>
      <c r="L50" s="335"/>
      <c r="M50" s="335"/>
      <c r="N50" s="391" t="s">
        <v>3379</v>
      </c>
      <c r="O50" s="391"/>
      <c r="Q50" s="343" t="s">
        <v>1987</v>
      </c>
      <c r="R50" s="343" t="s">
        <v>1978</v>
      </c>
      <c r="T50" s="343" t="s">
        <v>1988</v>
      </c>
      <c r="U50" s="54" t="s">
        <v>2205</v>
      </c>
    </row>
    <row r="51" spans="1:21" ht="15" customHeight="1" x14ac:dyDescent="0.25">
      <c r="A51" s="39" t="s">
        <v>85</v>
      </c>
      <c r="B51" s="40" t="s">
        <v>14</v>
      </c>
      <c r="C51" s="40" t="s">
        <v>15</v>
      </c>
      <c r="D51" s="40">
        <v>63</v>
      </c>
      <c r="E51" s="39" t="s">
        <v>2288</v>
      </c>
      <c r="F51" s="43" t="s">
        <v>86</v>
      </c>
      <c r="G51" s="44">
        <v>1</v>
      </c>
      <c r="H51" s="44">
        <v>1</v>
      </c>
      <c r="I51" s="326" t="s">
        <v>1701</v>
      </c>
      <c r="J51" s="336"/>
      <c r="K51" s="336"/>
      <c r="L51" s="335"/>
      <c r="M51" s="335"/>
      <c r="N51" s="391" t="s">
        <v>3379</v>
      </c>
      <c r="O51" s="391"/>
      <c r="Q51" s="343" t="s">
        <v>1982</v>
      </c>
      <c r="R51" s="343" t="s">
        <v>1978</v>
      </c>
      <c r="T51" s="343" t="s">
        <v>1989</v>
      </c>
    </row>
    <row r="52" spans="1:21" ht="15" customHeight="1" x14ac:dyDescent="0.25">
      <c r="A52" s="39" t="s">
        <v>87</v>
      </c>
      <c r="B52" s="40" t="s">
        <v>14</v>
      </c>
      <c r="C52" s="40" t="s">
        <v>15</v>
      </c>
      <c r="D52" s="40">
        <v>64</v>
      </c>
      <c r="E52" s="39" t="s">
        <v>2289</v>
      </c>
      <c r="F52" s="43" t="s">
        <v>88</v>
      </c>
      <c r="G52" s="44">
        <v>1</v>
      </c>
      <c r="H52" s="44">
        <v>1</v>
      </c>
      <c r="I52" s="326" t="s">
        <v>1701</v>
      </c>
      <c r="J52" s="336"/>
      <c r="K52" s="336"/>
      <c r="L52" s="335"/>
      <c r="M52" s="335"/>
      <c r="N52" s="391" t="s">
        <v>3379</v>
      </c>
      <c r="O52" s="391"/>
      <c r="Q52" s="343" t="s">
        <v>1990</v>
      </c>
      <c r="R52" s="343" t="s">
        <v>1978</v>
      </c>
      <c r="T52" s="343" t="s">
        <v>1985</v>
      </c>
      <c r="U52" s="345"/>
    </row>
    <row r="53" spans="1:21" ht="15" customHeight="1" x14ac:dyDescent="0.25">
      <c r="A53" s="39" t="s">
        <v>89</v>
      </c>
      <c r="B53" s="40" t="s">
        <v>14</v>
      </c>
      <c r="C53" s="40" t="s">
        <v>15</v>
      </c>
      <c r="D53" s="40">
        <v>70</v>
      </c>
      <c r="E53" s="39" t="s">
        <v>2290</v>
      </c>
      <c r="F53" s="43" t="s">
        <v>90</v>
      </c>
      <c r="G53" s="48">
        <v>1</v>
      </c>
      <c r="H53" s="44">
        <v>1</v>
      </c>
      <c r="I53" s="326" t="s">
        <v>1701</v>
      </c>
      <c r="J53" s="336"/>
      <c r="K53" s="336"/>
      <c r="L53" s="335"/>
      <c r="M53" s="335"/>
      <c r="N53" s="391" t="s">
        <v>3381</v>
      </c>
      <c r="O53" s="391"/>
      <c r="Q53" s="343" t="s">
        <v>1991</v>
      </c>
      <c r="R53" s="343" t="s">
        <v>1978</v>
      </c>
      <c r="T53" s="343" t="s">
        <v>1981</v>
      </c>
      <c r="U53" s="345"/>
    </row>
    <row r="54" spans="1:21" ht="15" customHeight="1" x14ac:dyDescent="0.25">
      <c r="A54" s="39" t="s">
        <v>91</v>
      </c>
      <c r="B54" s="40" t="s">
        <v>14</v>
      </c>
      <c r="C54" s="40" t="s">
        <v>92</v>
      </c>
      <c r="D54" s="40">
        <v>0</v>
      </c>
      <c r="E54" s="39" t="s">
        <v>2291</v>
      </c>
      <c r="F54" s="39" t="s">
        <v>93</v>
      </c>
      <c r="G54" s="44">
        <v>0</v>
      </c>
      <c r="H54" s="44">
        <v>1</v>
      </c>
      <c r="I54" s="326" t="s">
        <v>1701</v>
      </c>
      <c r="J54" s="336"/>
      <c r="K54" s="336"/>
      <c r="L54" s="335"/>
      <c r="M54" s="335"/>
      <c r="N54" s="391" t="s">
        <v>3381</v>
      </c>
      <c r="O54" s="391"/>
      <c r="Q54" s="343" t="s">
        <v>1984</v>
      </c>
      <c r="R54" s="343" t="s">
        <v>1978</v>
      </c>
      <c r="T54" s="343" t="s">
        <v>1992</v>
      </c>
      <c r="U54" s="345"/>
    </row>
    <row r="55" spans="1:21" ht="15" customHeight="1" x14ac:dyDescent="0.25">
      <c r="A55" s="39" t="s">
        <v>94</v>
      </c>
      <c r="B55" s="40" t="s">
        <v>14</v>
      </c>
      <c r="C55" s="40" t="s">
        <v>92</v>
      </c>
      <c r="D55" s="40">
        <v>10</v>
      </c>
      <c r="E55" s="39" t="s">
        <v>2292</v>
      </c>
      <c r="F55" s="39" t="s">
        <v>95</v>
      </c>
      <c r="G55" s="44">
        <v>0</v>
      </c>
      <c r="H55" s="44">
        <v>1</v>
      </c>
      <c r="I55" s="326" t="s">
        <v>1701</v>
      </c>
      <c r="J55" s="336"/>
      <c r="K55" s="336"/>
      <c r="L55" s="335"/>
      <c r="M55" s="335"/>
      <c r="N55" s="391" t="s">
        <v>3381</v>
      </c>
      <c r="O55" s="391"/>
      <c r="Q55" s="343" t="s">
        <v>1993</v>
      </c>
      <c r="R55" s="343" t="s">
        <v>1978</v>
      </c>
      <c r="T55" s="343" t="s">
        <v>1987</v>
      </c>
      <c r="U55" s="345"/>
    </row>
    <row r="56" spans="1:21" ht="15" customHeight="1" x14ac:dyDescent="0.25">
      <c r="A56" s="39" t="s">
        <v>96</v>
      </c>
      <c r="B56" s="40" t="s">
        <v>14</v>
      </c>
      <c r="C56" s="40" t="s">
        <v>92</v>
      </c>
      <c r="D56" s="40">
        <v>20</v>
      </c>
      <c r="E56" s="39" t="s">
        <v>2293</v>
      </c>
      <c r="F56" s="39" t="s">
        <v>97</v>
      </c>
      <c r="G56" s="44">
        <v>0</v>
      </c>
      <c r="H56" s="44">
        <v>1</v>
      </c>
      <c r="I56" s="326" t="s">
        <v>1701</v>
      </c>
      <c r="J56" s="336"/>
      <c r="K56" s="336"/>
      <c r="L56" s="335"/>
      <c r="M56" s="335"/>
      <c r="N56" s="391" t="s">
        <v>3381</v>
      </c>
      <c r="O56" s="391"/>
      <c r="Q56" s="343" t="s">
        <v>1994</v>
      </c>
      <c r="R56" s="343" t="s">
        <v>1978</v>
      </c>
      <c r="T56" s="343" t="s">
        <v>1993</v>
      </c>
      <c r="U56" s="345"/>
    </row>
    <row r="57" spans="1:21" ht="15" customHeight="1" x14ac:dyDescent="0.25">
      <c r="A57" s="39" t="s">
        <v>98</v>
      </c>
      <c r="B57" s="40" t="s">
        <v>14</v>
      </c>
      <c r="C57" s="40" t="s">
        <v>92</v>
      </c>
      <c r="D57" s="40">
        <v>30</v>
      </c>
      <c r="E57" s="39" t="s">
        <v>2294</v>
      </c>
      <c r="F57" s="39" t="s">
        <v>99</v>
      </c>
      <c r="G57" s="44">
        <v>0</v>
      </c>
      <c r="H57" s="44">
        <v>1</v>
      </c>
      <c r="I57" s="326" t="s">
        <v>1701</v>
      </c>
      <c r="J57" s="336"/>
      <c r="K57" s="336"/>
      <c r="L57" s="335"/>
      <c r="M57" s="335"/>
      <c r="N57" s="391" t="s">
        <v>3381</v>
      </c>
      <c r="O57" s="391"/>
      <c r="Q57" s="343" t="s">
        <v>1989</v>
      </c>
      <c r="R57" s="343" t="s">
        <v>1978</v>
      </c>
      <c r="T57" s="343" t="s">
        <v>1991</v>
      </c>
      <c r="U57" s="345"/>
    </row>
    <row r="58" spans="1:21" ht="15" customHeight="1" x14ac:dyDescent="0.25">
      <c r="A58" s="39" t="s">
        <v>100</v>
      </c>
      <c r="B58" s="40" t="s">
        <v>14</v>
      </c>
      <c r="C58" s="40" t="s">
        <v>92</v>
      </c>
      <c r="D58" s="40">
        <v>40</v>
      </c>
      <c r="E58" s="39" t="s">
        <v>2295</v>
      </c>
      <c r="F58" s="39" t="s">
        <v>101</v>
      </c>
      <c r="G58" s="44">
        <v>0</v>
      </c>
      <c r="H58" s="44">
        <v>1</v>
      </c>
      <c r="I58" s="326" t="s">
        <v>1701</v>
      </c>
      <c r="J58" s="336"/>
      <c r="K58" s="336"/>
      <c r="L58" s="335"/>
      <c r="M58" s="335"/>
      <c r="N58" s="391" t="s">
        <v>3381</v>
      </c>
      <c r="O58" s="391"/>
      <c r="Q58" s="343" t="s">
        <v>1995</v>
      </c>
      <c r="R58" s="343" t="s">
        <v>1978</v>
      </c>
      <c r="T58" s="343" t="s">
        <v>1996</v>
      </c>
    </row>
    <row r="59" spans="1:21" ht="15" customHeight="1" x14ac:dyDescent="0.25">
      <c r="A59" s="39" t="s">
        <v>102</v>
      </c>
      <c r="B59" s="40" t="s">
        <v>14</v>
      </c>
      <c r="C59" s="40" t="s">
        <v>103</v>
      </c>
      <c r="D59" s="40">
        <v>0</v>
      </c>
      <c r="E59" s="39" t="s">
        <v>2296</v>
      </c>
      <c r="F59" s="43" t="s">
        <v>104</v>
      </c>
      <c r="G59" s="44">
        <v>1</v>
      </c>
      <c r="H59" s="44">
        <v>1</v>
      </c>
      <c r="I59" s="326" t="s">
        <v>1701</v>
      </c>
      <c r="J59" s="336"/>
      <c r="K59" s="336"/>
      <c r="L59" s="335"/>
      <c r="M59" s="335"/>
      <c r="N59" s="391" t="s">
        <v>3382</v>
      </c>
      <c r="O59" s="391"/>
      <c r="Q59" s="343" t="s">
        <v>1996</v>
      </c>
      <c r="R59" s="343" t="s">
        <v>1997</v>
      </c>
      <c r="T59" s="343" t="s">
        <v>1995</v>
      </c>
    </row>
    <row r="60" spans="1:21" ht="15" customHeight="1" x14ac:dyDescent="0.25">
      <c r="A60" s="39" t="s">
        <v>105</v>
      </c>
      <c r="B60" s="40" t="s">
        <v>14</v>
      </c>
      <c r="C60" s="40" t="s">
        <v>103</v>
      </c>
      <c r="D60" s="40">
        <v>10</v>
      </c>
      <c r="E60" s="39" t="s">
        <v>2297</v>
      </c>
      <c r="F60" s="43" t="s">
        <v>106</v>
      </c>
      <c r="G60" s="44">
        <v>1</v>
      </c>
      <c r="H60" s="44">
        <v>1</v>
      </c>
      <c r="I60" s="326" t="s">
        <v>1701</v>
      </c>
      <c r="J60" s="336"/>
      <c r="K60" s="336"/>
      <c r="L60" s="335"/>
      <c r="M60" s="335"/>
      <c r="N60" s="391" t="s">
        <v>3382</v>
      </c>
      <c r="O60" s="391"/>
      <c r="Q60" s="343" t="s">
        <v>1992</v>
      </c>
      <c r="R60" s="343" t="s">
        <v>1997</v>
      </c>
      <c r="T60" s="343" t="s">
        <v>1998</v>
      </c>
    </row>
    <row r="61" spans="1:21" ht="15" customHeight="1" x14ac:dyDescent="0.25">
      <c r="A61" s="39" t="s">
        <v>107</v>
      </c>
      <c r="B61" s="40" t="s">
        <v>14</v>
      </c>
      <c r="C61" s="40" t="s">
        <v>103</v>
      </c>
      <c r="D61" s="40">
        <v>11</v>
      </c>
      <c r="E61" s="39" t="s">
        <v>2298</v>
      </c>
      <c r="F61" s="43" t="s">
        <v>108</v>
      </c>
      <c r="G61" s="44">
        <v>1</v>
      </c>
      <c r="H61" s="44">
        <v>1</v>
      </c>
      <c r="I61" s="326" t="s">
        <v>1701</v>
      </c>
      <c r="J61" s="336"/>
      <c r="K61" s="336"/>
      <c r="L61" s="335"/>
      <c r="M61" s="335"/>
      <c r="N61" s="391" t="s">
        <v>3382</v>
      </c>
      <c r="O61" s="391"/>
      <c r="Q61" s="343" t="s">
        <v>1999</v>
      </c>
      <c r="R61" s="343" t="s">
        <v>1997</v>
      </c>
      <c r="T61" s="343" t="s">
        <v>2000</v>
      </c>
    </row>
    <row r="62" spans="1:21" ht="15" customHeight="1" x14ac:dyDescent="0.25">
      <c r="A62" s="39" t="s">
        <v>109</v>
      </c>
      <c r="B62" s="40" t="s">
        <v>14</v>
      </c>
      <c r="C62" s="40" t="s">
        <v>103</v>
      </c>
      <c r="D62" s="40">
        <v>12</v>
      </c>
      <c r="E62" s="39" t="s">
        <v>2299</v>
      </c>
      <c r="F62" s="43" t="s">
        <v>110</v>
      </c>
      <c r="G62" s="44">
        <v>1</v>
      </c>
      <c r="H62" s="44">
        <v>1</v>
      </c>
      <c r="I62" s="326" t="s">
        <v>1701</v>
      </c>
      <c r="J62" s="336"/>
      <c r="K62" s="336"/>
      <c r="L62" s="335"/>
      <c r="M62" s="335"/>
      <c r="N62" s="391" t="s">
        <v>3382</v>
      </c>
      <c r="O62" s="391"/>
      <c r="Q62" s="343" t="s">
        <v>2000</v>
      </c>
      <c r="R62" s="343" t="s">
        <v>1997</v>
      </c>
      <c r="T62" s="343" t="s">
        <v>1983</v>
      </c>
    </row>
    <row r="63" spans="1:21" ht="15" customHeight="1" x14ac:dyDescent="0.25">
      <c r="A63" s="39" t="s">
        <v>111</v>
      </c>
      <c r="B63" s="40" t="s">
        <v>14</v>
      </c>
      <c r="C63" s="40" t="s">
        <v>103</v>
      </c>
      <c r="D63" s="40">
        <v>20</v>
      </c>
      <c r="E63" s="39" t="s">
        <v>2300</v>
      </c>
      <c r="F63" s="43" t="s">
        <v>112</v>
      </c>
      <c r="G63" s="44">
        <v>1</v>
      </c>
      <c r="H63" s="44">
        <v>1</v>
      </c>
      <c r="I63" s="326" t="s">
        <v>1701</v>
      </c>
      <c r="J63" s="336"/>
      <c r="K63" s="336"/>
      <c r="L63" s="335"/>
      <c r="M63" s="335"/>
      <c r="N63" s="391" t="s">
        <v>3382</v>
      </c>
      <c r="O63" s="391"/>
      <c r="Q63" s="343" t="s">
        <v>1998</v>
      </c>
      <c r="R63" s="343" t="s">
        <v>1997</v>
      </c>
      <c r="T63" s="343" t="s">
        <v>1990</v>
      </c>
    </row>
    <row r="64" spans="1:21" ht="15" customHeight="1" x14ac:dyDescent="0.25">
      <c r="A64" s="39" t="s">
        <v>113</v>
      </c>
      <c r="B64" s="40" t="s">
        <v>14</v>
      </c>
      <c r="C64" s="40" t="s">
        <v>103</v>
      </c>
      <c r="D64" s="40">
        <v>21</v>
      </c>
      <c r="E64" s="39" t="s">
        <v>2301</v>
      </c>
      <c r="F64" s="43" t="s">
        <v>114</v>
      </c>
      <c r="G64" s="44">
        <v>1</v>
      </c>
      <c r="H64" s="44">
        <v>1</v>
      </c>
      <c r="I64" s="326" t="s">
        <v>1701</v>
      </c>
      <c r="J64" s="336"/>
      <c r="K64" s="336"/>
      <c r="L64" s="335"/>
      <c r="M64" s="335"/>
      <c r="N64" s="391" t="s">
        <v>3382</v>
      </c>
      <c r="O64" s="391"/>
      <c r="Q64" s="343" t="s">
        <v>1988</v>
      </c>
      <c r="R64" s="343" t="s">
        <v>1997</v>
      </c>
      <c r="T64" s="343" t="s">
        <v>1994</v>
      </c>
    </row>
    <row r="65" spans="1:20" ht="15" customHeight="1" x14ac:dyDescent="0.25">
      <c r="A65" s="39" t="s">
        <v>115</v>
      </c>
      <c r="B65" s="40" t="s">
        <v>14</v>
      </c>
      <c r="C65" s="40" t="s">
        <v>103</v>
      </c>
      <c r="D65" s="40">
        <v>22</v>
      </c>
      <c r="E65" s="39" t="s">
        <v>2302</v>
      </c>
      <c r="F65" s="43" t="s">
        <v>116</v>
      </c>
      <c r="G65" s="44">
        <v>1</v>
      </c>
      <c r="H65" s="44">
        <v>1</v>
      </c>
      <c r="I65" s="326" t="s">
        <v>1701</v>
      </c>
      <c r="J65" s="336"/>
      <c r="K65" s="336"/>
      <c r="L65" s="335"/>
      <c r="M65" s="335"/>
      <c r="N65" s="391" t="s">
        <v>3382</v>
      </c>
      <c r="O65" s="391"/>
      <c r="Q65" s="343" t="s">
        <v>1986</v>
      </c>
      <c r="R65" s="343" t="s">
        <v>1997</v>
      </c>
      <c r="T65" s="343" t="s">
        <v>1999</v>
      </c>
    </row>
    <row r="66" spans="1:20" ht="15" customHeight="1" x14ac:dyDescent="0.25">
      <c r="A66" s="39" t="s">
        <v>117</v>
      </c>
      <c r="B66" s="40" t="s">
        <v>118</v>
      </c>
      <c r="C66" s="40" t="s">
        <v>119</v>
      </c>
      <c r="D66" s="40">
        <v>0</v>
      </c>
      <c r="E66" s="39" t="s">
        <v>2303</v>
      </c>
      <c r="F66" s="43" t="s">
        <v>120</v>
      </c>
      <c r="G66" s="48">
        <v>1</v>
      </c>
      <c r="H66" s="48">
        <v>1</v>
      </c>
      <c r="I66" s="326" t="s">
        <v>1701</v>
      </c>
      <c r="J66" s="336"/>
      <c r="K66" s="336"/>
      <c r="L66" s="335"/>
      <c r="M66" s="335"/>
      <c r="N66" s="391" t="s">
        <v>3383</v>
      </c>
      <c r="O66" s="391" t="s">
        <v>3384</v>
      </c>
      <c r="T66" s="343" t="s">
        <v>1980</v>
      </c>
    </row>
    <row r="67" spans="1:20" ht="15" customHeight="1" x14ac:dyDescent="0.25">
      <c r="A67" s="39" t="s">
        <v>121</v>
      </c>
      <c r="B67" s="40" t="s">
        <v>118</v>
      </c>
      <c r="C67" s="40" t="s">
        <v>119</v>
      </c>
      <c r="D67" s="40">
        <v>10</v>
      </c>
      <c r="E67" s="39" t="s">
        <v>2304</v>
      </c>
      <c r="F67" s="43" t="s">
        <v>122</v>
      </c>
      <c r="G67" s="44">
        <v>1</v>
      </c>
      <c r="H67" s="44">
        <v>1</v>
      </c>
      <c r="I67" s="326" t="s">
        <v>1701</v>
      </c>
      <c r="J67" s="336"/>
      <c r="K67" s="336"/>
      <c r="L67" s="335"/>
      <c r="M67" s="335"/>
      <c r="N67" s="391" t="s">
        <v>3383</v>
      </c>
      <c r="O67" s="391"/>
      <c r="T67" s="343" t="s">
        <v>1977</v>
      </c>
    </row>
    <row r="68" spans="1:20" ht="15" customHeight="1" x14ac:dyDescent="0.25">
      <c r="A68" s="39" t="s">
        <v>123</v>
      </c>
      <c r="B68" s="40" t="s">
        <v>118</v>
      </c>
      <c r="C68" s="40" t="s">
        <v>119</v>
      </c>
      <c r="D68" s="40">
        <v>20</v>
      </c>
      <c r="E68" s="39" t="s">
        <v>2305</v>
      </c>
      <c r="F68" s="43" t="s">
        <v>124</v>
      </c>
      <c r="G68" s="44">
        <v>1</v>
      </c>
      <c r="H68" s="44">
        <v>1</v>
      </c>
      <c r="I68" s="326" t="s">
        <v>1701</v>
      </c>
      <c r="J68" s="336"/>
      <c r="K68" s="336"/>
      <c r="L68" s="335"/>
      <c r="M68" s="335"/>
      <c r="N68" s="391" t="s">
        <v>3383</v>
      </c>
      <c r="O68" s="391" t="s">
        <v>3384</v>
      </c>
    </row>
    <row r="69" spans="1:20" ht="15" customHeight="1" x14ac:dyDescent="0.25">
      <c r="A69" s="39" t="s">
        <v>125</v>
      </c>
      <c r="B69" s="40" t="s">
        <v>118</v>
      </c>
      <c r="C69" s="40" t="s">
        <v>126</v>
      </c>
      <c r="D69" s="40">
        <v>0</v>
      </c>
      <c r="E69" s="39" t="s">
        <v>2306</v>
      </c>
      <c r="F69" s="39" t="s">
        <v>127</v>
      </c>
      <c r="G69" s="44">
        <v>0</v>
      </c>
      <c r="H69" s="44">
        <v>1</v>
      </c>
      <c r="I69" s="326" t="s">
        <v>1701</v>
      </c>
      <c r="J69" s="336"/>
      <c r="K69" s="336"/>
      <c r="L69" s="335"/>
      <c r="M69" s="335"/>
      <c r="N69" s="391" t="s">
        <v>3385</v>
      </c>
      <c r="O69" s="391"/>
    </row>
    <row r="70" spans="1:20" ht="15" customHeight="1" x14ac:dyDescent="0.25">
      <c r="A70" s="39" t="s">
        <v>128</v>
      </c>
      <c r="B70" s="40" t="s">
        <v>118</v>
      </c>
      <c r="C70" s="40" t="s">
        <v>126</v>
      </c>
      <c r="D70" s="40">
        <v>10</v>
      </c>
      <c r="E70" s="39" t="s">
        <v>2307</v>
      </c>
      <c r="F70" s="39" t="s">
        <v>129</v>
      </c>
      <c r="G70" s="44">
        <v>0</v>
      </c>
      <c r="H70" s="44">
        <v>1</v>
      </c>
      <c r="I70" s="326" t="s">
        <v>1701</v>
      </c>
      <c r="J70" s="336"/>
      <c r="K70" s="336"/>
      <c r="L70" s="335"/>
      <c r="M70" s="335"/>
      <c r="N70" s="391" t="s">
        <v>3385</v>
      </c>
      <c r="O70" s="391"/>
    </row>
    <row r="71" spans="1:20" ht="15" customHeight="1" x14ac:dyDescent="0.25">
      <c r="A71" s="39" t="s">
        <v>130</v>
      </c>
      <c r="B71" s="40" t="s">
        <v>118</v>
      </c>
      <c r="C71" s="40" t="s">
        <v>126</v>
      </c>
      <c r="D71" s="40">
        <v>20</v>
      </c>
      <c r="E71" s="39" t="s">
        <v>2308</v>
      </c>
      <c r="F71" s="39" t="s">
        <v>131</v>
      </c>
      <c r="G71" s="44">
        <v>0</v>
      </c>
      <c r="H71" s="44">
        <v>1</v>
      </c>
      <c r="I71" s="326" t="s">
        <v>1701</v>
      </c>
      <c r="J71" s="336"/>
      <c r="K71" s="336"/>
      <c r="L71" s="335"/>
      <c r="M71" s="335"/>
      <c r="N71" s="391" t="s">
        <v>3385</v>
      </c>
      <c r="O71" s="391"/>
    </row>
    <row r="72" spans="1:20" ht="15" customHeight="1" x14ac:dyDescent="0.25">
      <c r="A72" s="39" t="s">
        <v>132</v>
      </c>
      <c r="B72" s="40" t="s">
        <v>118</v>
      </c>
      <c r="C72" s="40" t="s">
        <v>126</v>
      </c>
      <c r="D72" s="40">
        <v>20</v>
      </c>
      <c r="E72" s="39" t="s">
        <v>2309</v>
      </c>
      <c r="F72" s="39" t="s">
        <v>131</v>
      </c>
      <c r="G72" s="44">
        <v>0</v>
      </c>
      <c r="H72" s="44">
        <v>1</v>
      </c>
      <c r="I72" s="326" t="s">
        <v>1701</v>
      </c>
      <c r="J72" s="336"/>
      <c r="K72" s="336"/>
      <c r="L72" s="335"/>
      <c r="M72" s="335"/>
      <c r="N72" s="391" t="s">
        <v>3385</v>
      </c>
      <c r="O72" s="391"/>
    </row>
    <row r="73" spans="1:20" ht="15" customHeight="1" x14ac:dyDescent="0.25">
      <c r="A73" s="46" t="s">
        <v>133</v>
      </c>
      <c r="B73" s="40" t="s">
        <v>118</v>
      </c>
      <c r="C73" s="40" t="s">
        <v>126</v>
      </c>
      <c r="D73" s="40">
        <v>20</v>
      </c>
      <c r="E73" s="39" t="s">
        <v>2310</v>
      </c>
      <c r="F73" s="39" t="s">
        <v>131</v>
      </c>
      <c r="G73" s="44">
        <v>0</v>
      </c>
      <c r="H73" s="44">
        <v>1</v>
      </c>
      <c r="I73" s="326" t="s">
        <v>1701</v>
      </c>
      <c r="J73" s="336"/>
      <c r="K73" s="336"/>
      <c r="L73" s="335"/>
      <c r="M73" s="335"/>
      <c r="N73" s="391" t="s">
        <v>3385</v>
      </c>
      <c r="O73" s="391"/>
    </row>
    <row r="74" spans="1:20" ht="15" customHeight="1" x14ac:dyDescent="0.25">
      <c r="A74" s="39" t="s">
        <v>134</v>
      </c>
      <c r="B74" s="40" t="s">
        <v>118</v>
      </c>
      <c r="C74" s="40" t="s">
        <v>126</v>
      </c>
      <c r="D74" s="40">
        <v>30</v>
      </c>
      <c r="E74" s="39" t="s">
        <v>2311</v>
      </c>
      <c r="F74" s="39" t="s">
        <v>131</v>
      </c>
      <c r="G74" s="44">
        <v>0</v>
      </c>
      <c r="H74" s="44">
        <v>1</v>
      </c>
      <c r="I74" s="326" t="s">
        <v>1701</v>
      </c>
      <c r="J74" s="336"/>
      <c r="K74" s="336"/>
      <c r="L74" s="335"/>
      <c r="M74" s="335"/>
      <c r="N74" s="391" t="s">
        <v>3385</v>
      </c>
      <c r="O74" s="391"/>
    </row>
    <row r="75" spans="1:20" ht="15" customHeight="1" x14ac:dyDescent="0.25">
      <c r="A75" s="39" t="s">
        <v>135</v>
      </c>
      <c r="B75" s="40" t="s">
        <v>118</v>
      </c>
      <c r="C75" s="40" t="s">
        <v>136</v>
      </c>
      <c r="D75" s="40">
        <v>0</v>
      </c>
      <c r="E75" s="39" t="s">
        <v>2312</v>
      </c>
      <c r="F75" s="39" t="s">
        <v>137</v>
      </c>
      <c r="G75" s="44">
        <v>0</v>
      </c>
      <c r="H75" s="44">
        <v>1</v>
      </c>
      <c r="I75" s="326" t="s">
        <v>1701</v>
      </c>
      <c r="J75" s="336"/>
      <c r="K75" s="336"/>
      <c r="L75" s="335"/>
      <c r="M75" s="335"/>
      <c r="N75" s="391" t="s">
        <v>3385</v>
      </c>
      <c r="O75" s="391"/>
    </row>
    <row r="76" spans="1:20" ht="15" customHeight="1" x14ac:dyDescent="0.25">
      <c r="A76" s="39" t="s">
        <v>138</v>
      </c>
      <c r="B76" s="40" t="s">
        <v>118</v>
      </c>
      <c r="C76" s="40" t="s">
        <v>136</v>
      </c>
      <c r="D76" s="40">
        <v>10</v>
      </c>
      <c r="E76" s="39" t="s">
        <v>2313</v>
      </c>
      <c r="F76" s="39" t="s">
        <v>139</v>
      </c>
      <c r="G76" s="44">
        <v>0</v>
      </c>
      <c r="H76" s="44">
        <v>1</v>
      </c>
      <c r="I76" s="326" t="s">
        <v>1701</v>
      </c>
      <c r="J76" s="336"/>
      <c r="K76" s="336"/>
      <c r="L76" s="335"/>
      <c r="M76" s="335"/>
      <c r="N76" s="391" t="s">
        <v>3385</v>
      </c>
      <c r="O76" s="391"/>
    </row>
    <row r="77" spans="1:20" ht="15" customHeight="1" x14ac:dyDescent="0.25">
      <c r="A77" s="39" t="s">
        <v>140</v>
      </c>
      <c r="B77" s="40" t="s">
        <v>118</v>
      </c>
      <c r="C77" s="40" t="s">
        <v>136</v>
      </c>
      <c r="D77" s="40">
        <v>20</v>
      </c>
      <c r="E77" s="39" t="s">
        <v>2314</v>
      </c>
      <c r="F77" s="39" t="s">
        <v>141</v>
      </c>
      <c r="G77" s="44">
        <v>0</v>
      </c>
      <c r="H77" s="44">
        <v>1</v>
      </c>
      <c r="I77" s="326" t="s">
        <v>1701</v>
      </c>
      <c r="J77" s="336"/>
      <c r="K77" s="336"/>
      <c r="L77" s="335"/>
      <c r="M77" s="335"/>
      <c r="N77" s="391" t="s">
        <v>3385</v>
      </c>
      <c r="O77" s="391"/>
    </row>
    <row r="78" spans="1:20" ht="15" customHeight="1" x14ac:dyDescent="0.25">
      <c r="A78" s="39" t="s">
        <v>142</v>
      </c>
      <c r="B78" s="40" t="s">
        <v>118</v>
      </c>
      <c r="C78" s="40" t="s">
        <v>136</v>
      </c>
      <c r="D78" s="40">
        <v>21</v>
      </c>
      <c r="E78" s="39" t="s">
        <v>2315</v>
      </c>
      <c r="F78" s="39" t="s">
        <v>143</v>
      </c>
      <c r="G78" s="44">
        <v>0</v>
      </c>
      <c r="H78" s="44">
        <v>1</v>
      </c>
      <c r="I78" s="326" t="s">
        <v>1701</v>
      </c>
      <c r="J78" s="336"/>
      <c r="K78" s="336"/>
      <c r="L78" s="335"/>
      <c r="M78" s="335"/>
      <c r="N78" s="391" t="s">
        <v>3385</v>
      </c>
      <c r="O78" s="391"/>
    </row>
    <row r="79" spans="1:20" ht="15" customHeight="1" x14ac:dyDescent="0.25">
      <c r="A79" s="39" t="s">
        <v>144</v>
      </c>
      <c r="B79" s="40" t="s">
        <v>118</v>
      </c>
      <c r="C79" s="40" t="s">
        <v>136</v>
      </c>
      <c r="D79" s="40">
        <v>29</v>
      </c>
      <c r="E79" s="39" t="s">
        <v>2316</v>
      </c>
      <c r="F79" s="39" t="s">
        <v>145</v>
      </c>
      <c r="G79" s="44">
        <v>0</v>
      </c>
      <c r="H79" s="44">
        <v>1</v>
      </c>
      <c r="I79" s="326" t="s">
        <v>1701</v>
      </c>
      <c r="J79" s="336"/>
      <c r="K79" s="336"/>
      <c r="L79" s="335"/>
      <c r="M79" s="335"/>
      <c r="N79" s="391" t="s">
        <v>3385</v>
      </c>
      <c r="O79" s="391"/>
    </row>
    <row r="80" spans="1:20" ht="15" customHeight="1" x14ac:dyDescent="0.25">
      <c r="A80" s="39" t="s">
        <v>146</v>
      </c>
      <c r="B80" s="40" t="s">
        <v>118</v>
      </c>
      <c r="C80" s="40" t="s">
        <v>147</v>
      </c>
      <c r="D80" s="40">
        <v>0</v>
      </c>
      <c r="E80" s="39" t="s">
        <v>2317</v>
      </c>
      <c r="F80" s="39" t="s">
        <v>148</v>
      </c>
      <c r="G80" s="44">
        <v>0</v>
      </c>
      <c r="H80" s="44">
        <v>1</v>
      </c>
      <c r="I80" s="326" t="s">
        <v>1701</v>
      </c>
      <c r="J80" s="336"/>
      <c r="K80" s="336"/>
      <c r="L80" s="335"/>
      <c r="M80" s="335"/>
      <c r="N80" s="391" t="s">
        <v>3385</v>
      </c>
      <c r="O80" s="391"/>
    </row>
    <row r="81" spans="1:15" ht="15" customHeight="1" x14ac:dyDescent="0.25">
      <c r="A81" s="39" t="s">
        <v>149</v>
      </c>
      <c r="B81" s="40" t="s">
        <v>118</v>
      </c>
      <c r="C81" s="40" t="s">
        <v>147</v>
      </c>
      <c r="D81" s="40">
        <v>10</v>
      </c>
      <c r="E81" s="39" t="s">
        <v>2318</v>
      </c>
      <c r="F81" s="39" t="s">
        <v>150</v>
      </c>
      <c r="G81" s="44">
        <v>0</v>
      </c>
      <c r="H81" s="44">
        <v>1</v>
      </c>
      <c r="I81" s="326" t="s">
        <v>1701</v>
      </c>
      <c r="J81" s="336"/>
      <c r="K81" s="336"/>
      <c r="L81" s="335"/>
      <c r="M81" s="335"/>
      <c r="N81" s="391" t="s">
        <v>3385</v>
      </c>
      <c r="O81" s="391"/>
    </row>
    <row r="82" spans="1:15" ht="15" customHeight="1" x14ac:dyDescent="0.25">
      <c r="A82" s="39" t="s">
        <v>151</v>
      </c>
      <c r="B82" s="40" t="s">
        <v>118</v>
      </c>
      <c r="C82" s="40" t="s">
        <v>147</v>
      </c>
      <c r="D82" s="40">
        <v>11</v>
      </c>
      <c r="E82" s="39" t="s">
        <v>2319</v>
      </c>
      <c r="F82" s="39" t="s">
        <v>152</v>
      </c>
      <c r="G82" s="44">
        <v>0</v>
      </c>
      <c r="H82" s="44">
        <v>1</v>
      </c>
      <c r="I82" s="326" t="s">
        <v>1701</v>
      </c>
      <c r="J82" s="336"/>
      <c r="K82" s="336"/>
      <c r="L82" s="335"/>
      <c r="M82" s="335"/>
      <c r="N82" s="391" t="s">
        <v>3385</v>
      </c>
      <c r="O82" s="391"/>
    </row>
    <row r="83" spans="1:15" ht="15" customHeight="1" x14ac:dyDescent="0.25">
      <c r="A83" s="39" t="s">
        <v>153</v>
      </c>
      <c r="B83" s="40" t="s">
        <v>118</v>
      </c>
      <c r="C83" s="40" t="s">
        <v>147</v>
      </c>
      <c r="D83" s="40">
        <v>12</v>
      </c>
      <c r="E83" s="39" t="s">
        <v>2320</v>
      </c>
      <c r="F83" s="39" t="s">
        <v>154</v>
      </c>
      <c r="G83" s="44">
        <v>0</v>
      </c>
      <c r="H83" s="44">
        <v>1</v>
      </c>
      <c r="I83" s="326" t="s">
        <v>1701</v>
      </c>
      <c r="J83" s="336"/>
      <c r="K83" s="336"/>
      <c r="L83" s="335"/>
      <c r="M83" s="335"/>
      <c r="N83" s="391" t="s">
        <v>3385</v>
      </c>
      <c r="O83" s="391"/>
    </row>
    <row r="84" spans="1:15" ht="15" customHeight="1" x14ac:dyDescent="0.25">
      <c r="A84" s="39" t="s">
        <v>155</v>
      </c>
      <c r="B84" s="40" t="s">
        <v>118</v>
      </c>
      <c r="C84" s="40" t="s">
        <v>147</v>
      </c>
      <c r="D84" s="40">
        <v>90</v>
      </c>
      <c r="E84" s="39" t="s">
        <v>2321</v>
      </c>
      <c r="F84" s="39" t="s">
        <v>156</v>
      </c>
      <c r="G84" s="44">
        <v>0</v>
      </c>
      <c r="H84" s="44">
        <v>1</v>
      </c>
      <c r="I84" s="326" t="s">
        <v>1701</v>
      </c>
      <c r="J84" s="336"/>
      <c r="K84" s="336"/>
      <c r="L84" s="335"/>
      <c r="M84" s="335"/>
      <c r="N84" s="391" t="s">
        <v>3385</v>
      </c>
      <c r="O84" s="391"/>
    </row>
    <row r="85" spans="1:15" ht="15" customHeight="1" x14ac:dyDescent="0.25">
      <c r="A85" s="39" t="s">
        <v>157</v>
      </c>
      <c r="B85" s="40" t="s">
        <v>118</v>
      </c>
      <c r="C85" s="40" t="s">
        <v>147</v>
      </c>
      <c r="D85" s="40">
        <v>91</v>
      </c>
      <c r="E85" s="39" t="s">
        <v>2322</v>
      </c>
      <c r="F85" s="39" t="s">
        <v>158</v>
      </c>
      <c r="G85" s="44">
        <v>0</v>
      </c>
      <c r="H85" s="44">
        <v>1</v>
      </c>
      <c r="I85" s="326" t="s">
        <v>1701</v>
      </c>
      <c r="J85" s="336"/>
      <c r="K85" s="336"/>
      <c r="L85" s="335"/>
      <c r="M85" s="335"/>
      <c r="N85" s="391" t="s">
        <v>3385</v>
      </c>
      <c r="O85" s="391"/>
    </row>
    <row r="86" spans="1:15" ht="15" customHeight="1" x14ac:dyDescent="0.25">
      <c r="A86" s="39" t="s">
        <v>159</v>
      </c>
      <c r="B86" s="40" t="s">
        <v>118</v>
      </c>
      <c r="C86" s="40" t="s">
        <v>147</v>
      </c>
      <c r="D86" s="40">
        <v>92</v>
      </c>
      <c r="E86" s="39" t="s">
        <v>2323</v>
      </c>
      <c r="F86" s="39" t="s">
        <v>160</v>
      </c>
      <c r="G86" s="44">
        <v>0</v>
      </c>
      <c r="H86" s="44">
        <v>1</v>
      </c>
      <c r="I86" s="326" t="s">
        <v>1701</v>
      </c>
      <c r="J86" s="336"/>
      <c r="K86" s="336"/>
      <c r="L86" s="335"/>
      <c r="M86" s="335"/>
      <c r="N86" s="391" t="s">
        <v>3385</v>
      </c>
      <c r="O86" s="391"/>
    </row>
    <row r="87" spans="1:15" ht="15" customHeight="1" x14ac:dyDescent="0.25">
      <c r="A87" s="39" t="s">
        <v>161</v>
      </c>
      <c r="B87" s="40" t="s">
        <v>118</v>
      </c>
      <c r="C87" s="40" t="s">
        <v>147</v>
      </c>
      <c r="D87" s="40">
        <v>93</v>
      </c>
      <c r="E87" s="39" t="s">
        <v>2324</v>
      </c>
      <c r="F87" s="39" t="s">
        <v>162</v>
      </c>
      <c r="G87" s="44">
        <v>0</v>
      </c>
      <c r="H87" s="44">
        <v>1</v>
      </c>
      <c r="I87" s="326" t="s">
        <v>1701</v>
      </c>
      <c r="J87" s="336"/>
      <c r="K87" s="336"/>
      <c r="L87" s="335"/>
      <c r="M87" s="335"/>
      <c r="N87" s="391" t="s">
        <v>3385</v>
      </c>
      <c r="O87" s="391"/>
    </row>
    <row r="88" spans="1:15" ht="15" customHeight="1" x14ac:dyDescent="0.25">
      <c r="A88" s="39" t="s">
        <v>163</v>
      </c>
      <c r="B88" s="40" t="s">
        <v>118</v>
      </c>
      <c r="C88" s="40" t="s">
        <v>147</v>
      </c>
      <c r="D88" s="40">
        <v>99</v>
      </c>
      <c r="E88" s="39" t="s">
        <v>2325</v>
      </c>
      <c r="F88" s="39" t="s">
        <v>164</v>
      </c>
      <c r="G88" s="44">
        <v>0</v>
      </c>
      <c r="H88" s="44">
        <v>1</v>
      </c>
      <c r="I88" s="326" t="s">
        <v>1701</v>
      </c>
      <c r="J88" s="336"/>
      <c r="K88" s="336"/>
      <c r="L88" s="335"/>
      <c r="M88" s="335"/>
      <c r="N88" s="391" t="s">
        <v>3385</v>
      </c>
      <c r="O88" s="391"/>
    </row>
    <row r="89" spans="1:15" ht="15" customHeight="1" x14ac:dyDescent="0.25">
      <c r="A89" s="39" t="s">
        <v>165</v>
      </c>
      <c r="B89" s="40" t="s">
        <v>118</v>
      </c>
      <c r="C89" s="40" t="s">
        <v>166</v>
      </c>
      <c r="D89" s="40">
        <v>0</v>
      </c>
      <c r="E89" s="39" t="s">
        <v>2326</v>
      </c>
      <c r="F89" s="39" t="s">
        <v>167</v>
      </c>
      <c r="G89" s="44">
        <v>0</v>
      </c>
      <c r="H89" s="44">
        <v>1</v>
      </c>
      <c r="I89" s="326" t="s">
        <v>1701</v>
      </c>
      <c r="J89" s="336"/>
      <c r="K89" s="336"/>
      <c r="L89" s="335"/>
      <c r="M89" s="335"/>
      <c r="N89" s="391" t="s">
        <v>3385</v>
      </c>
      <c r="O89" s="391"/>
    </row>
    <row r="90" spans="1:15" ht="15" customHeight="1" x14ac:dyDescent="0.25">
      <c r="A90" s="39" t="s">
        <v>168</v>
      </c>
      <c r="B90" s="40" t="s">
        <v>118</v>
      </c>
      <c r="C90" s="40" t="s">
        <v>166</v>
      </c>
      <c r="D90" s="40">
        <v>10</v>
      </c>
      <c r="E90" s="39" t="s">
        <v>2327</v>
      </c>
      <c r="F90" s="39" t="s">
        <v>169</v>
      </c>
      <c r="G90" s="44">
        <v>0</v>
      </c>
      <c r="H90" s="44">
        <v>1</v>
      </c>
      <c r="I90" s="326" t="s">
        <v>1701</v>
      </c>
      <c r="J90" s="336"/>
      <c r="K90" s="336"/>
      <c r="L90" s="335"/>
      <c r="M90" s="335"/>
      <c r="N90" s="391" t="s">
        <v>3385</v>
      </c>
      <c r="O90" s="391"/>
    </row>
    <row r="91" spans="1:15" ht="15" customHeight="1" x14ac:dyDescent="0.25">
      <c r="A91" s="39" t="s">
        <v>170</v>
      </c>
      <c r="B91" s="40" t="s">
        <v>118</v>
      </c>
      <c r="C91" s="40" t="s">
        <v>166</v>
      </c>
      <c r="D91" s="40">
        <v>90</v>
      </c>
      <c r="E91" s="39" t="s">
        <v>2328</v>
      </c>
      <c r="F91" s="39" t="s">
        <v>171</v>
      </c>
      <c r="G91" s="44">
        <v>0</v>
      </c>
      <c r="H91" s="44">
        <v>1</v>
      </c>
      <c r="I91" s="326" t="s">
        <v>1701</v>
      </c>
      <c r="J91" s="336"/>
      <c r="K91" s="336"/>
      <c r="L91" s="335"/>
      <c r="M91" s="335"/>
      <c r="N91" s="391" t="s">
        <v>3385</v>
      </c>
      <c r="O91" s="391"/>
    </row>
    <row r="92" spans="1:15" ht="75" x14ac:dyDescent="0.25">
      <c r="A92" s="39" t="s">
        <v>172</v>
      </c>
      <c r="B92" s="40" t="s">
        <v>173</v>
      </c>
      <c r="C92" s="40" t="s">
        <v>174</v>
      </c>
      <c r="D92" s="40">
        <v>0</v>
      </c>
      <c r="E92" s="39" t="s">
        <v>2329</v>
      </c>
      <c r="F92" s="381" t="s">
        <v>175</v>
      </c>
      <c r="G92" s="44">
        <v>2</v>
      </c>
      <c r="H92" s="44">
        <v>2</v>
      </c>
      <c r="I92" s="326" t="s">
        <v>1701</v>
      </c>
      <c r="J92" s="336" t="s">
        <v>3321</v>
      </c>
      <c r="K92" s="336" t="s">
        <v>3326</v>
      </c>
      <c r="L92" s="335"/>
      <c r="M92" s="335"/>
      <c r="N92" s="391" t="s">
        <v>3386</v>
      </c>
      <c r="O92" s="391" t="s">
        <v>3380</v>
      </c>
    </row>
    <row r="93" spans="1:15" ht="75" x14ac:dyDescent="0.25">
      <c r="A93" s="39" t="s">
        <v>176</v>
      </c>
      <c r="B93" s="40" t="s">
        <v>173</v>
      </c>
      <c r="C93" s="40" t="s">
        <v>174</v>
      </c>
      <c r="D93" s="40">
        <v>10</v>
      </c>
      <c r="E93" s="39" t="s">
        <v>2330</v>
      </c>
      <c r="F93" s="381" t="s">
        <v>177</v>
      </c>
      <c r="G93" s="44">
        <v>2</v>
      </c>
      <c r="H93" s="44">
        <v>2</v>
      </c>
      <c r="I93" s="326" t="s">
        <v>1701</v>
      </c>
      <c r="J93" s="336" t="s">
        <v>3321</v>
      </c>
      <c r="K93" s="336" t="s">
        <v>3326</v>
      </c>
      <c r="L93" s="335"/>
      <c r="M93" s="335"/>
      <c r="N93" s="391" t="s">
        <v>3386</v>
      </c>
      <c r="O93" s="391"/>
    </row>
    <row r="94" spans="1:15" ht="15" customHeight="1" x14ac:dyDescent="0.25">
      <c r="A94" s="39" t="s">
        <v>178</v>
      </c>
      <c r="B94" s="40" t="s">
        <v>173</v>
      </c>
      <c r="C94" s="40" t="s">
        <v>174</v>
      </c>
      <c r="D94" s="40">
        <v>11</v>
      </c>
      <c r="E94" s="39" t="s">
        <v>2331</v>
      </c>
      <c r="F94" s="43" t="s">
        <v>179</v>
      </c>
      <c r="G94" s="44">
        <v>1</v>
      </c>
      <c r="H94" s="44">
        <v>1</v>
      </c>
      <c r="I94" s="326" t="s">
        <v>1701</v>
      </c>
      <c r="J94" s="336"/>
      <c r="K94" s="336"/>
      <c r="L94" s="335"/>
      <c r="M94" s="335"/>
      <c r="N94" s="391" t="s">
        <v>3386</v>
      </c>
      <c r="O94" s="391"/>
    </row>
    <row r="95" spans="1:15" ht="15" customHeight="1" x14ac:dyDescent="0.25">
      <c r="A95" s="46" t="s">
        <v>180</v>
      </c>
      <c r="B95" s="47" t="s">
        <v>173</v>
      </c>
      <c r="C95" s="47" t="s">
        <v>174</v>
      </c>
      <c r="D95" s="47">
        <v>12</v>
      </c>
      <c r="E95" s="46" t="s">
        <v>2332</v>
      </c>
      <c r="F95" s="43" t="s">
        <v>181</v>
      </c>
      <c r="G95" s="44">
        <v>1</v>
      </c>
      <c r="H95" s="44">
        <v>1</v>
      </c>
      <c r="I95" s="326" t="s">
        <v>1701</v>
      </c>
      <c r="J95" s="336"/>
      <c r="K95" s="336"/>
      <c r="L95" s="335"/>
      <c r="M95" s="335"/>
      <c r="N95" s="391" t="s">
        <v>3386</v>
      </c>
      <c r="O95" s="391"/>
    </row>
    <row r="96" spans="1:15" ht="15" customHeight="1" x14ac:dyDescent="0.25">
      <c r="A96" s="46" t="s">
        <v>182</v>
      </c>
      <c r="B96" s="47" t="s">
        <v>173</v>
      </c>
      <c r="C96" s="47" t="s">
        <v>174</v>
      </c>
      <c r="D96" s="47">
        <v>13</v>
      </c>
      <c r="E96" s="46" t="s">
        <v>2333</v>
      </c>
      <c r="F96" s="46" t="s">
        <v>183</v>
      </c>
      <c r="G96" s="44">
        <v>0</v>
      </c>
      <c r="H96" s="44">
        <v>0</v>
      </c>
      <c r="I96" s="326" t="s">
        <v>1701</v>
      </c>
      <c r="J96" s="336"/>
      <c r="K96" s="336"/>
      <c r="L96" s="335"/>
      <c r="M96" s="335"/>
      <c r="N96" s="391"/>
      <c r="O96" s="391"/>
    </row>
    <row r="97" spans="1:15" ht="15" customHeight="1" x14ac:dyDescent="0.25">
      <c r="A97" s="46" t="s">
        <v>184</v>
      </c>
      <c r="B97" s="47" t="s">
        <v>173</v>
      </c>
      <c r="C97" s="47" t="s">
        <v>174</v>
      </c>
      <c r="D97" s="47">
        <v>20</v>
      </c>
      <c r="E97" s="46" t="s">
        <v>2334</v>
      </c>
      <c r="F97" s="43" t="s">
        <v>185</v>
      </c>
      <c r="G97" s="44">
        <v>1</v>
      </c>
      <c r="H97" s="44">
        <v>1</v>
      </c>
      <c r="I97" s="326" t="s">
        <v>1701</v>
      </c>
      <c r="J97" s="336"/>
      <c r="K97" s="336"/>
      <c r="L97" s="335"/>
      <c r="M97" s="335"/>
      <c r="N97" s="391" t="s">
        <v>3387</v>
      </c>
      <c r="O97" s="391" t="s">
        <v>3388</v>
      </c>
    </row>
    <row r="98" spans="1:15" ht="15" customHeight="1" x14ac:dyDescent="0.25">
      <c r="A98" s="46" t="s">
        <v>186</v>
      </c>
      <c r="B98" s="47" t="s">
        <v>173</v>
      </c>
      <c r="C98" s="47" t="s">
        <v>174</v>
      </c>
      <c r="D98" s="47">
        <v>30</v>
      </c>
      <c r="E98" s="46" t="s">
        <v>2335</v>
      </c>
      <c r="F98" s="46" t="s">
        <v>187</v>
      </c>
      <c r="G98" s="44">
        <v>0</v>
      </c>
      <c r="H98" s="44">
        <v>0</v>
      </c>
      <c r="I98" s="326" t="s">
        <v>1701</v>
      </c>
      <c r="J98" s="336"/>
      <c r="K98" s="336"/>
      <c r="L98" s="335"/>
      <c r="M98" s="335"/>
      <c r="N98" s="391"/>
      <c r="O98" s="391"/>
    </row>
    <row r="99" spans="1:15" ht="15" customHeight="1" x14ac:dyDescent="0.25">
      <c r="A99" s="46" t="s">
        <v>188</v>
      </c>
      <c r="B99" s="47" t="s">
        <v>173</v>
      </c>
      <c r="C99" s="47" t="s">
        <v>174</v>
      </c>
      <c r="D99" s="47">
        <v>31</v>
      </c>
      <c r="E99" s="46" t="s">
        <v>2336</v>
      </c>
      <c r="F99" s="46" t="s">
        <v>189</v>
      </c>
      <c r="G99" s="44">
        <v>0</v>
      </c>
      <c r="H99" s="44">
        <v>0</v>
      </c>
      <c r="I99" s="326" t="s">
        <v>1701</v>
      </c>
      <c r="J99" s="336"/>
      <c r="K99" s="336"/>
      <c r="L99" s="335"/>
      <c r="M99" s="335"/>
      <c r="N99" s="391"/>
      <c r="O99" s="391"/>
    </row>
    <row r="100" spans="1:15" ht="15" customHeight="1" x14ac:dyDescent="0.25">
      <c r="A100" s="46" t="s">
        <v>190</v>
      </c>
      <c r="B100" s="47" t="s">
        <v>173</v>
      </c>
      <c r="C100" s="47" t="s">
        <v>174</v>
      </c>
      <c r="D100" s="47">
        <v>32</v>
      </c>
      <c r="E100" s="46" t="s">
        <v>2337</v>
      </c>
      <c r="F100" s="46" t="s">
        <v>191</v>
      </c>
      <c r="G100" s="44">
        <v>0</v>
      </c>
      <c r="H100" s="44">
        <v>0</v>
      </c>
      <c r="I100" s="326" t="s">
        <v>1701</v>
      </c>
      <c r="J100" s="336"/>
      <c r="K100" s="336"/>
      <c r="L100" s="335"/>
      <c r="M100" s="335"/>
      <c r="N100" s="391"/>
      <c r="O100" s="391"/>
    </row>
    <row r="101" spans="1:15" ht="15" customHeight="1" x14ac:dyDescent="0.25">
      <c r="A101" s="46" t="s">
        <v>192</v>
      </c>
      <c r="B101" s="47" t="s">
        <v>173</v>
      </c>
      <c r="C101" s="47" t="s">
        <v>174</v>
      </c>
      <c r="D101" s="47">
        <v>39</v>
      </c>
      <c r="E101" s="46" t="s">
        <v>2338</v>
      </c>
      <c r="F101" s="46" t="s">
        <v>193</v>
      </c>
      <c r="G101" s="44">
        <v>0</v>
      </c>
      <c r="H101" s="44">
        <v>0</v>
      </c>
      <c r="I101" s="326" t="s">
        <v>1701</v>
      </c>
      <c r="J101" s="336"/>
      <c r="K101" s="336"/>
      <c r="L101" s="335"/>
      <c r="M101" s="335"/>
      <c r="N101" s="391"/>
      <c r="O101" s="391"/>
    </row>
    <row r="102" spans="1:15" ht="15" customHeight="1" x14ac:dyDescent="0.25">
      <c r="A102" s="46" t="s">
        <v>194</v>
      </c>
      <c r="B102" s="47" t="s">
        <v>173</v>
      </c>
      <c r="C102" s="47" t="s">
        <v>174</v>
      </c>
      <c r="D102" s="47">
        <v>40</v>
      </c>
      <c r="E102" s="46" t="s">
        <v>2339</v>
      </c>
      <c r="F102" s="46" t="s">
        <v>195</v>
      </c>
      <c r="G102" s="44">
        <v>0</v>
      </c>
      <c r="H102" s="44">
        <v>0</v>
      </c>
      <c r="I102" s="326" t="s">
        <v>1701</v>
      </c>
      <c r="J102" s="336"/>
      <c r="K102" s="336"/>
      <c r="L102" s="335"/>
      <c r="M102" s="335"/>
      <c r="N102" s="391"/>
      <c r="O102" s="391"/>
    </row>
    <row r="103" spans="1:15" ht="15" customHeight="1" x14ac:dyDescent="0.25">
      <c r="A103" s="46" t="s">
        <v>196</v>
      </c>
      <c r="B103" s="47" t="s">
        <v>173</v>
      </c>
      <c r="C103" s="47" t="s">
        <v>174</v>
      </c>
      <c r="D103" s="47">
        <v>41</v>
      </c>
      <c r="E103" s="46" t="s">
        <v>2340</v>
      </c>
      <c r="F103" s="46" t="s">
        <v>197</v>
      </c>
      <c r="G103" s="44">
        <v>0</v>
      </c>
      <c r="H103" s="44">
        <v>0</v>
      </c>
      <c r="I103" s="326" t="s">
        <v>1701</v>
      </c>
      <c r="J103" s="336"/>
      <c r="K103" s="336"/>
      <c r="L103" s="335"/>
      <c r="M103" s="335"/>
      <c r="N103" s="391"/>
      <c r="O103" s="391"/>
    </row>
    <row r="104" spans="1:15" ht="15" customHeight="1" x14ac:dyDescent="0.25">
      <c r="A104" s="46" t="s">
        <v>198</v>
      </c>
      <c r="B104" s="47" t="s">
        <v>173</v>
      </c>
      <c r="C104" s="47" t="s">
        <v>174</v>
      </c>
      <c r="D104" s="47">
        <v>42</v>
      </c>
      <c r="E104" s="46" t="s">
        <v>2341</v>
      </c>
      <c r="F104" s="46" t="s">
        <v>199</v>
      </c>
      <c r="G104" s="44">
        <v>0</v>
      </c>
      <c r="H104" s="44">
        <v>0</v>
      </c>
      <c r="I104" s="326" t="s">
        <v>1701</v>
      </c>
      <c r="J104" s="336"/>
      <c r="K104" s="336"/>
      <c r="L104" s="335"/>
      <c r="M104" s="335"/>
      <c r="N104" s="391"/>
      <c r="O104" s="391"/>
    </row>
    <row r="105" spans="1:15" ht="15" customHeight="1" x14ac:dyDescent="0.25">
      <c r="A105" s="46" t="s">
        <v>200</v>
      </c>
      <c r="B105" s="47" t="s">
        <v>173</v>
      </c>
      <c r="C105" s="47" t="s">
        <v>174</v>
      </c>
      <c r="D105" s="47">
        <v>50</v>
      </c>
      <c r="E105" s="46" t="s">
        <v>2342</v>
      </c>
      <c r="F105" s="46" t="s">
        <v>201</v>
      </c>
      <c r="G105" s="44">
        <v>0</v>
      </c>
      <c r="H105" s="44">
        <v>0</v>
      </c>
      <c r="I105" s="326" t="s">
        <v>1701</v>
      </c>
      <c r="J105" s="336"/>
      <c r="K105" s="336"/>
      <c r="L105" s="335"/>
      <c r="M105" s="335"/>
      <c r="N105" s="391"/>
      <c r="O105" s="391"/>
    </row>
    <row r="106" spans="1:15" ht="15" customHeight="1" x14ac:dyDescent="0.25">
      <c r="A106" s="46" t="s">
        <v>202</v>
      </c>
      <c r="B106" s="47" t="s">
        <v>173</v>
      </c>
      <c r="C106" s="47" t="s">
        <v>174</v>
      </c>
      <c r="D106" s="47">
        <v>51</v>
      </c>
      <c r="E106" s="46" t="s">
        <v>2343</v>
      </c>
      <c r="F106" s="46" t="s">
        <v>203</v>
      </c>
      <c r="G106" s="44">
        <v>0</v>
      </c>
      <c r="H106" s="44">
        <v>0</v>
      </c>
      <c r="I106" s="326" t="s">
        <v>1701</v>
      </c>
      <c r="J106" s="336"/>
      <c r="K106" s="336"/>
      <c r="L106" s="335"/>
      <c r="M106" s="335"/>
      <c r="N106" s="391"/>
      <c r="O106" s="391"/>
    </row>
    <row r="107" spans="1:15" ht="15" customHeight="1" x14ac:dyDescent="0.25">
      <c r="A107" s="46" t="s">
        <v>204</v>
      </c>
      <c r="B107" s="47" t="s">
        <v>173</v>
      </c>
      <c r="C107" s="47" t="s">
        <v>174</v>
      </c>
      <c r="D107" s="47">
        <v>52</v>
      </c>
      <c r="E107" s="46" t="s">
        <v>2344</v>
      </c>
      <c r="F107" s="46" t="s">
        <v>205</v>
      </c>
      <c r="G107" s="44">
        <v>0</v>
      </c>
      <c r="H107" s="44">
        <v>0</v>
      </c>
      <c r="I107" s="326" t="s">
        <v>1701</v>
      </c>
      <c r="J107" s="336"/>
      <c r="K107" s="336"/>
      <c r="L107" s="335"/>
      <c r="M107" s="335"/>
      <c r="N107" s="391"/>
      <c r="O107" s="391"/>
    </row>
    <row r="108" spans="1:15" ht="15" customHeight="1" x14ac:dyDescent="0.25">
      <c r="A108" s="46" t="s">
        <v>206</v>
      </c>
      <c r="B108" s="47" t="s">
        <v>173</v>
      </c>
      <c r="C108" s="47" t="s">
        <v>174</v>
      </c>
      <c r="D108" s="47">
        <v>60</v>
      </c>
      <c r="E108" s="46" t="s">
        <v>2345</v>
      </c>
      <c r="F108" s="46" t="s">
        <v>207</v>
      </c>
      <c r="G108" s="44">
        <v>0</v>
      </c>
      <c r="H108" s="44">
        <v>0</v>
      </c>
      <c r="I108" s="326" t="s">
        <v>1701</v>
      </c>
      <c r="J108" s="336"/>
      <c r="K108" s="336"/>
      <c r="L108" s="335"/>
      <c r="M108" s="335"/>
      <c r="N108" s="391"/>
      <c r="O108" s="391"/>
    </row>
    <row r="109" spans="1:15" ht="15" customHeight="1" x14ac:dyDescent="0.25">
      <c r="A109" s="46" t="s">
        <v>208</v>
      </c>
      <c r="B109" s="47" t="s">
        <v>173</v>
      </c>
      <c r="C109" s="47" t="s">
        <v>174</v>
      </c>
      <c r="D109" s="47">
        <v>61</v>
      </c>
      <c r="E109" s="46" t="s">
        <v>2346</v>
      </c>
      <c r="F109" s="46" t="s">
        <v>209</v>
      </c>
      <c r="G109" s="44">
        <v>0</v>
      </c>
      <c r="H109" s="44">
        <v>0</v>
      </c>
      <c r="I109" s="326" t="s">
        <v>1701</v>
      </c>
      <c r="J109" s="336"/>
      <c r="K109" s="336"/>
      <c r="L109" s="335"/>
      <c r="M109" s="335"/>
      <c r="N109" s="391"/>
      <c r="O109" s="391"/>
    </row>
    <row r="110" spans="1:15" ht="15" customHeight="1" x14ac:dyDescent="0.25">
      <c r="A110" s="46" t="s">
        <v>210</v>
      </c>
      <c r="B110" s="47" t="s">
        <v>173</v>
      </c>
      <c r="C110" s="47" t="s">
        <v>174</v>
      </c>
      <c r="D110" s="47">
        <v>62</v>
      </c>
      <c r="E110" s="46" t="s">
        <v>2347</v>
      </c>
      <c r="F110" s="46" t="s">
        <v>211</v>
      </c>
      <c r="G110" s="44">
        <v>0</v>
      </c>
      <c r="H110" s="44">
        <v>0</v>
      </c>
      <c r="I110" s="326" t="s">
        <v>1701</v>
      </c>
      <c r="J110" s="336"/>
      <c r="K110" s="336"/>
      <c r="L110" s="335"/>
      <c r="M110" s="335"/>
      <c r="N110" s="391"/>
      <c r="O110" s="391"/>
    </row>
    <row r="111" spans="1:15" ht="15" customHeight="1" x14ac:dyDescent="0.25">
      <c r="A111" s="46" t="s">
        <v>212</v>
      </c>
      <c r="B111" s="47" t="s">
        <v>173</v>
      </c>
      <c r="C111" s="47" t="s">
        <v>174</v>
      </c>
      <c r="D111" s="47">
        <v>70</v>
      </c>
      <c r="E111" s="46" t="s">
        <v>2348</v>
      </c>
      <c r="F111" s="46" t="s">
        <v>3276</v>
      </c>
      <c r="G111" s="44">
        <v>0</v>
      </c>
      <c r="H111" s="44">
        <v>0</v>
      </c>
      <c r="I111" s="326" t="s">
        <v>1701</v>
      </c>
      <c r="J111" s="336"/>
      <c r="K111" s="336"/>
      <c r="L111" s="335"/>
      <c r="M111" s="335"/>
      <c r="N111" s="391"/>
      <c r="O111" s="391"/>
    </row>
    <row r="112" spans="1:15" ht="15" customHeight="1" x14ac:dyDescent="0.25">
      <c r="A112" s="46" t="s">
        <v>213</v>
      </c>
      <c r="B112" s="47" t="s">
        <v>173</v>
      </c>
      <c r="C112" s="47" t="s">
        <v>174</v>
      </c>
      <c r="D112" s="47">
        <v>71</v>
      </c>
      <c r="E112" s="46" t="s">
        <v>2349</v>
      </c>
      <c r="F112" s="46" t="s">
        <v>3372</v>
      </c>
      <c r="G112" s="44">
        <v>0</v>
      </c>
      <c r="H112" s="44">
        <v>0</v>
      </c>
      <c r="I112" s="326" t="s">
        <v>1701</v>
      </c>
      <c r="J112" s="336"/>
      <c r="K112" s="336"/>
      <c r="L112" s="335"/>
      <c r="M112" s="335"/>
      <c r="N112" s="391"/>
      <c r="O112" s="391"/>
    </row>
    <row r="113" spans="1:15" ht="15" customHeight="1" x14ac:dyDescent="0.25">
      <c r="A113" s="46" t="s">
        <v>214</v>
      </c>
      <c r="B113" s="47" t="s">
        <v>173</v>
      </c>
      <c r="C113" s="47" t="s">
        <v>174</v>
      </c>
      <c r="D113" s="47">
        <v>72</v>
      </c>
      <c r="E113" s="46" t="s">
        <v>2350</v>
      </c>
      <c r="F113" s="46" t="s">
        <v>3311</v>
      </c>
      <c r="G113" s="44">
        <v>0</v>
      </c>
      <c r="H113" s="44">
        <v>0</v>
      </c>
      <c r="I113" s="326" t="s">
        <v>1701</v>
      </c>
      <c r="J113" s="336"/>
      <c r="K113" s="336"/>
      <c r="L113" s="335"/>
      <c r="M113" s="335"/>
      <c r="N113" s="391"/>
      <c r="O113" s="391"/>
    </row>
    <row r="114" spans="1:15" ht="15" customHeight="1" x14ac:dyDescent="0.25">
      <c r="A114" s="46" t="s">
        <v>215</v>
      </c>
      <c r="B114" s="47" t="s">
        <v>173</v>
      </c>
      <c r="C114" s="47" t="s">
        <v>174</v>
      </c>
      <c r="D114" s="47">
        <v>73</v>
      </c>
      <c r="E114" s="46" t="s">
        <v>2351</v>
      </c>
      <c r="F114" s="46" t="s">
        <v>216</v>
      </c>
      <c r="G114" s="44">
        <v>0</v>
      </c>
      <c r="H114" s="44">
        <v>0</v>
      </c>
      <c r="I114" s="326" t="s">
        <v>1701</v>
      </c>
      <c r="J114" s="336"/>
      <c r="K114" s="336"/>
      <c r="L114" s="335"/>
      <c r="M114" s="335"/>
      <c r="N114" s="391"/>
      <c r="O114" s="391"/>
    </row>
    <row r="115" spans="1:15" ht="15" customHeight="1" x14ac:dyDescent="0.25">
      <c r="A115" s="46" t="s">
        <v>217</v>
      </c>
      <c r="B115" s="47" t="s">
        <v>173</v>
      </c>
      <c r="C115" s="47" t="s">
        <v>174</v>
      </c>
      <c r="D115" s="47">
        <v>80</v>
      </c>
      <c r="E115" s="46" t="s">
        <v>2352</v>
      </c>
      <c r="F115" s="46" t="s">
        <v>218</v>
      </c>
      <c r="G115" s="44">
        <v>0</v>
      </c>
      <c r="H115" s="44">
        <v>0</v>
      </c>
      <c r="I115" s="326" t="s">
        <v>1701</v>
      </c>
      <c r="J115" s="336"/>
      <c r="K115" s="336"/>
      <c r="L115" s="335"/>
      <c r="M115" s="335"/>
      <c r="N115" s="391"/>
      <c r="O115" s="391"/>
    </row>
    <row r="116" spans="1:15" ht="15" customHeight="1" x14ac:dyDescent="0.25">
      <c r="A116" s="46" t="s">
        <v>219</v>
      </c>
      <c r="B116" s="47" t="s">
        <v>173</v>
      </c>
      <c r="C116" s="47" t="s">
        <v>174</v>
      </c>
      <c r="D116" s="47">
        <v>81</v>
      </c>
      <c r="E116" s="46" t="s">
        <v>2353</v>
      </c>
      <c r="F116" s="46" t="s">
        <v>220</v>
      </c>
      <c r="G116" s="44">
        <v>0</v>
      </c>
      <c r="H116" s="44">
        <v>0</v>
      </c>
      <c r="I116" s="326" t="s">
        <v>1701</v>
      </c>
      <c r="J116" s="336"/>
      <c r="K116" s="336"/>
      <c r="L116" s="335"/>
      <c r="M116" s="335"/>
      <c r="N116" s="391"/>
      <c r="O116" s="391"/>
    </row>
    <row r="117" spans="1:15" ht="15" customHeight="1" x14ac:dyDescent="0.25">
      <c r="A117" s="46" t="s">
        <v>221</v>
      </c>
      <c r="B117" s="47" t="s">
        <v>173</v>
      </c>
      <c r="C117" s="47" t="s">
        <v>174</v>
      </c>
      <c r="D117" s="47">
        <v>82</v>
      </c>
      <c r="E117" s="46" t="s">
        <v>2354</v>
      </c>
      <c r="F117" s="46" t="s">
        <v>222</v>
      </c>
      <c r="G117" s="44">
        <v>0</v>
      </c>
      <c r="H117" s="44">
        <v>0</v>
      </c>
      <c r="I117" s="326" t="s">
        <v>1701</v>
      </c>
      <c r="J117" s="336"/>
      <c r="K117" s="336"/>
      <c r="L117" s="335"/>
      <c r="M117" s="335"/>
      <c r="N117" s="391"/>
      <c r="O117" s="391"/>
    </row>
    <row r="118" spans="1:15" ht="15" customHeight="1" x14ac:dyDescent="0.25">
      <c r="A118" s="46" t="s">
        <v>223</v>
      </c>
      <c r="B118" s="47" t="s">
        <v>173</v>
      </c>
      <c r="C118" s="47" t="s">
        <v>174</v>
      </c>
      <c r="D118" s="47">
        <v>83</v>
      </c>
      <c r="E118" s="46" t="s">
        <v>2355</v>
      </c>
      <c r="F118" s="46" t="s">
        <v>224</v>
      </c>
      <c r="G118" s="44">
        <v>0</v>
      </c>
      <c r="H118" s="44">
        <v>0</v>
      </c>
      <c r="I118" s="326" t="s">
        <v>1701</v>
      </c>
      <c r="J118" s="336"/>
      <c r="K118" s="336"/>
      <c r="L118" s="335"/>
      <c r="M118" s="335"/>
      <c r="N118" s="391"/>
      <c r="O118" s="391"/>
    </row>
    <row r="119" spans="1:15" ht="15" customHeight="1" x14ac:dyDescent="0.25">
      <c r="A119" s="46" t="s">
        <v>225</v>
      </c>
      <c r="B119" s="47" t="s">
        <v>173</v>
      </c>
      <c r="C119" s="47" t="s">
        <v>174</v>
      </c>
      <c r="D119" s="47">
        <v>84</v>
      </c>
      <c r="E119" s="46" t="s">
        <v>2356</v>
      </c>
      <c r="F119" s="46" t="s">
        <v>226</v>
      </c>
      <c r="G119" s="44">
        <v>0</v>
      </c>
      <c r="H119" s="44">
        <v>0</v>
      </c>
      <c r="I119" s="326" t="s">
        <v>1701</v>
      </c>
      <c r="J119" s="336"/>
      <c r="K119" s="336"/>
      <c r="L119" s="335"/>
      <c r="M119" s="335"/>
      <c r="N119" s="391"/>
      <c r="O119" s="391"/>
    </row>
    <row r="120" spans="1:15" ht="15" customHeight="1" x14ac:dyDescent="0.25">
      <c r="A120" s="46" t="s">
        <v>227</v>
      </c>
      <c r="B120" s="47" t="s">
        <v>173</v>
      </c>
      <c r="C120" s="47" t="s">
        <v>174</v>
      </c>
      <c r="D120" s="47">
        <v>85</v>
      </c>
      <c r="E120" s="46" t="s">
        <v>2357</v>
      </c>
      <c r="F120" s="46" t="s">
        <v>228</v>
      </c>
      <c r="G120" s="44">
        <v>0</v>
      </c>
      <c r="H120" s="44">
        <v>0</v>
      </c>
      <c r="I120" s="326" t="s">
        <v>1701</v>
      </c>
      <c r="J120" s="336"/>
      <c r="K120" s="336"/>
      <c r="L120" s="335"/>
      <c r="M120" s="335"/>
      <c r="N120" s="391"/>
      <c r="O120" s="391"/>
    </row>
    <row r="121" spans="1:15" ht="15" customHeight="1" x14ac:dyDescent="0.25">
      <c r="A121" s="46" t="s">
        <v>229</v>
      </c>
      <c r="B121" s="47" t="s">
        <v>173</v>
      </c>
      <c r="C121" s="47" t="s">
        <v>174</v>
      </c>
      <c r="D121" s="47">
        <v>86</v>
      </c>
      <c r="E121" s="46" t="s">
        <v>2358</v>
      </c>
      <c r="F121" s="46" t="s">
        <v>230</v>
      </c>
      <c r="G121" s="44">
        <v>0</v>
      </c>
      <c r="H121" s="44">
        <v>0</v>
      </c>
      <c r="I121" s="326" t="s">
        <v>1701</v>
      </c>
      <c r="J121" s="336"/>
      <c r="K121" s="336"/>
      <c r="L121" s="335"/>
      <c r="M121" s="335"/>
      <c r="N121" s="391"/>
      <c r="O121" s="391"/>
    </row>
    <row r="122" spans="1:15" ht="15" customHeight="1" x14ac:dyDescent="0.25">
      <c r="A122" s="46" t="s">
        <v>231</v>
      </c>
      <c r="B122" s="47" t="s">
        <v>173</v>
      </c>
      <c r="C122" s="47" t="s">
        <v>174</v>
      </c>
      <c r="D122" s="47">
        <v>89</v>
      </c>
      <c r="E122" s="46" t="s">
        <v>2359</v>
      </c>
      <c r="F122" s="46" t="s">
        <v>232</v>
      </c>
      <c r="G122" s="44">
        <v>0</v>
      </c>
      <c r="H122" s="44">
        <v>0</v>
      </c>
      <c r="I122" s="326" t="s">
        <v>1701</v>
      </c>
      <c r="J122" s="336"/>
      <c r="K122" s="336"/>
      <c r="L122" s="335"/>
      <c r="M122" s="335"/>
      <c r="N122" s="391"/>
      <c r="O122" s="391"/>
    </row>
    <row r="123" spans="1:15" ht="15" customHeight="1" x14ac:dyDescent="0.25">
      <c r="A123" s="46" t="s">
        <v>233</v>
      </c>
      <c r="B123" s="47" t="s">
        <v>173</v>
      </c>
      <c r="C123" s="47" t="s">
        <v>174</v>
      </c>
      <c r="D123" s="47">
        <v>90</v>
      </c>
      <c r="E123" s="46" t="s">
        <v>2360</v>
      </c>
      <c r="F123" s="46" t="s">
        <v>234</v>
      </c>
      <c r="G123" s="44">
        <v>0</v>
      </c>
      <c r="H123" s="44">
        <v>0</v>
      </c>
      <c r="I123" s="326" t="s">
        <v>1701</v>
      </c>
      <c r="J123" s="336"/>
      <c r="K123" s="336"/>
      <c r="L123" s="335"/>
      <c r="M123" s="335"/>
      <c r="N123" s="391"/>
      <c r="O123" s="391"/>
    </row>
    <row r="124" spans="1:15" ht="15" customHeight="1" x14ac:dyDescent="0.25">
      <c r="A124" s="46" t="s">
        <v>235</v>
      </c>
      <c r="B124" s="47" t="s">
        <v>173</v>
      </c>
      <c r="C124" s="47" t="s">
        <v>174</v>
      </c>
      <c r="D124" s="47">
        <v>91</v>
      </c>
      <c r="E124" s="46" t="s">
        <v>2361</v>
      </c>
      <c r="F124" s="46" t="s">
        <v>236</v>
      </c>
      <c r="G124" s="44">
        <v>0</v>
      </c>
      <c r="H124" s="44">
        <v>0</v>
      </c>
      <c r="I124" s="326" t="s">
        <v>1701</v>
      </c>
      <c r="J124" s="336"/>
      <c r="K124" s="336"/>
      <c r="L124" s="335"/>
      <c r="M124" s="335"/>
      <c r="N124" s="391"/>
      <c r="O124" s="391"/>
    </row>
    <row r="125" spans="1:15" ht="15" customHeight="1" x14ac:dyDescent="0.25">
      <c r="A125" s="46" t="s">
        <v>237</v>
      </c>
      <c r="B125" s="47" t="s">
        <v>173</v>
      </c>
      <c r="C125" s="47" t="s">
        <v>174</v>
      </c>
      <c r="D125" s="47">
        <v>92</v>
      </c>
      <c r="E125" s="46" t="s">
        <v>2362</v>
      </c>
      <c r="F125" s="46" t="s">
        <v>238</v>
      </c>
      <c r="G125" s="44">
        <v>0</v>
      </c>
      <c r="H125" s="44">
        <v>0</v>
      </c>
      <c r="I125" s="326" t="s">
        <v>1701</v>
      </c>
      <c r="J125" s="336"/>
      <c r="K125" s="336"/>
      <c r="L125" s="335"/>
      <c r="M125" s="335"/>
      <c r="N125" s="391"/>
      <c r="O125" s="391"/>
    </row>
    <row r="126" spans="1:15" ht="78" customHeight="1" x14ac:dyDescent="0.25">
      <c r="A126" s="46" t="s">
        <v>239</v>
      </c>
      <c r="B126" s="47" t="s">
        <v>173</v>
      </c>
      <c r="C126" s="47" t="s">
        <v>240</v>
      </c>
      <c r="D126" s="47">
        <v>0</v>
      </c>
      <c r="E126" s="46" t="s">
        <v>2363</v>
      </c>
      <c r="F126" s="41" t="s">
        <v>241</v>
      </c>
      <c r="G126" s="42">
        <v>2</v>
      </c>
      <c r="H126" s="42">
        <v>2</v>
      </c>
      <c r="I126" s="326" t="s">
        <v>1701</v>
      </c>
      <c r="J126" s="336" t="s">
        <v>3321</v>
      </c>
      <c r="K126" s="336" t="s">
        <v>3326</v>
      </c>
      <c r="L126" s="335"/>
      <c r="M126" s="335"/>
      <c r="N126" s="391" t="s">
        <v>3389</v>
      </c>
      <c r="O126" s="391" t="s">
        <v>3390</v>
      </c>
    </row>
    <row r="127" spans="1:15" ht="15" customHeight="1" x14ac:dyDescent="0.25">
      <c r="A127" s="46" t="s">
        <v>242</v>
      </c>
      <c r="B127" s="47" t="s">
        <v>173</v>
      </c>
      <c r="C127" s="47" t="s">
        <v>240</v>
      </c>
      <c r="D127" s="47">
        <v>1</v>
      </c>
      <c r="E127" s="46" t="s">
        <v>2364</v>
      </c>
      <c r="F127" s="43" t="s">
        <v>243</v>
      </c>
      <c r="G127" s="44">
        <v>1</v>
      </c>
      <c r="H127" s="44">
        <v>1</v>
      </c>
      <c r="I127" s="326" t="s">
        <v>1701</v>
      </c>
      <c r="J127" s="336"/>
      <c r="K127" s="336"/>
      <c r="L127" s="335"/>
      <c r="M127" s="335"/>
      <c r="N127" s="391" t="s">
        <v>3391</v>
      </c>
      <c r="O127" s="391" t="s">
        <v>3392</v>
      </c>
    </row>
    <row r="128" spans="1:15" ht="15" customHeight="1" x14ac:dyDescent="0.25">
      <c r="A128" s="46" t="s">
        <v>244</v>
      </c>
      <c r="B128" s="47" t="s">
        <v>173</v>
      </c>
      <c r="C128" s="47" t="s">
        <v>240</v>
      </c>
      <c r="D128" s="47" t="s">
        <v>3279</v>
      </c>
      <c r="E128" s="46" t="s">
        <v>2365</v>
      </c>
      <c r="F128" s="46" t="s">
        <v>245</v>
      </c>
      <c r="G128" s="48">
        <v>0</v>
      </c>
      <c r="H128" s="48">
        <v>0</v>
      </c>
      <c r="I128" s="326" t="s">
        <v>1701</v>
      </c>
      <c r="J128" s="336"/>
      <c r="K128" s="336"/>
      <c r="L128" s="335"/>
      <c r="M128" s="335"/>
      <c r="N128" s="391"/>
      <c r="O128" s="391"/>
    </row>
    <row r="129" spans="1:15" ht="15" customHeight="1" x14ac:dyDescent="0.25">
      <c r="A129" s="46" t="s">
        <v>246</v>
      </c>
      <c r="B129" s="47" t="s">
        <v>173</v>
      </c>
      <c r="C129" s="47" t="s">
        <v>240</v>
      </c>
      <c r="D129" s="47">
        <v>3</v>
      </c>
      <c r="E129" s="46" t="s">
        <v>2366</v>
      </c>
      <c r="F129" s="46" t="s">
        <v>247</v>
      </c>
      <c r="G129" s="48">
        <v>0</v>
      </c>
      <c r="H129" s="48">
        <v>0</v>
      </c>
      <c r="I129" s="326" t="s">
        <v>1701</v>
      </c>
      <c r="J129" s="336"/>
      <c r="K129" s="336"/>
      <c r="L129" s="335"/>
      <c r="M129" s="335"/>
      <c r="N129" s="391"/>
      <c r="O129" s="391"/>
    </row>
    <row r="130" spans="1:15" ht="15" customHeight="1" x14ac:dyDescent="0.25">
      <c r="A130" s="46" t="s">
        <v>248</v>
      </c>
      <c r="B130" s="47" t="s">
        <v>173</v>
      </c>
      <c r="C130" s="47" t="s">
        <v>240</v>
      </c>
      <c r="D130" s="47">
        <v>4</v>
      </c>
      <c r="E130" s="46" t="s">
        <v>2367</v>
      </c>
      <c r="F130" s="46" t="s">
        <v>249</v>
      </c>
      <c r="G130" s="48">
        <v>0</v>
      </c>
      <c r="H130" s="48">
        <v>0</v>
      </c>
      <c r="I130" s="326" t="s">
        <v>1701</v>
      </c>
      <c r="J130" s="336"/>
      <c r="K130" s="336"/>
      <c r="L130" s="335"/>
      <c r="M130" s="335"/>
      <c r="N130" s="391"/>
      <c r="O130" s="391"/>
    </row>
    <row r="131" spans="1:15" ht="15" customHeight="1" x14ac:dyDescent="0.25">
      <c r="A131" s="46" t="s">
        <v>250</v>
      </c>
      <c r="B131" s="47" t="s">
        <v>173</v>
      </c>
      <c r="C131" s="47" t="s">
        <v>240</v>
      </c>
      <c r="D131" s="47">
        <v>5</v>
      </c>
      <c r="E131" s="46" t="s">
        <v>2368</v>
      </c>
      <c r="F131" s="46" t="s">
        <v>251</v>
      </c>
      <c r="G131" s="48">
        <v>0</v>
      </c>
      <c r="H131" s="48">
        <v>0</v>
      </c>
      <c r="I131" s="326" t="s">
        <v>1701</v>
      </c>
      <c r="J131" s="336"/>
      <c r="K131" s="336"/>
      <c r="L131" s="335"/>
      <c r="M131" s="335"/>
      <c r="N131" s="391"/>
      <c r="O131" s="391"/>
    </row>
    <row r="132" spans="1:15" ht="15" customHeight="1" x14ac:dyDescent="0.25">
      <c r="A132" s="46" t="s">
        <v>252</v>
      </c>
      <c r="B132" s="47" t="s">
        <v>173</v>
      </c>
      <c r="C132" s="47" t="s">
        <v>240</v>
      </c>
      <c r="D132" s="47">
        <v>6</v>
      </c>
      <c r="E132" s="46" t="s">
        <v>2369</v>
      </c>
      <c r="F132" s="46" t="s">
        <v>253</v>
      </c>
      <c r="G132" s="48">
        <v>0</v>
      </c>
      <c r="H132" s="48">
        <v>0</v>
      </c>
      <c r="I132" s="326" t="s">
        <v>1701</v>
      </c>
      <c r="J132" s="336"/>
      <c r="K132" s="336"/>
      <c r="L132" s="335"/>
      <c r="M132" s="335"/>
      <c r="N132" s="391"/>
      <c r="O132" s="391"/>
    </row>
    <row r="133" spans="1:15" ht="15" customHeight="1" x14ac:dyDescent="0.25">
      <c r="A133" s="46" t="s">
        <v>254</v>
      </c>
      <c r="B133" s="47" t="s">
        <v>173</v>
      </c>
      <c r="C133" s="47" t="s">
        <v>240</v>
      </c>
      <c r="D133" s="47">
        <v>7</v>
      </c>
      <c r="E133" s="46" t="s">
        <v>2370</v>
      </c>
      <c r="F133" s="312" t="s">
        <v>3373</v>
      </c>
      <c r="G133" s="48">
        <v>0</v>
      </c>
      <c r="H133" s="48">
        <v>0</v>
      </c>
      <c r="I133" s="326" t="s">
        <v>1701</v>
      </c>
      <c r="J133" s="336"/>
      <c r="K133" s="336"/>
      <c r="L133" s="335"/>
      <c r="M133" s="335"/>
      <c r="N133" s="391"/>
      <c r="O133" s="391"/>
    </row>
    <row r="134" spans="1:15" ht="15" customHeight="1" x14ac:dyDescent="0.25">
      <c r="A134" s="46" t="s">
        <v>255</v>
      </c>
      <c r="B134" s="47" t="s">
        <v>173</v>
      </c>
      <c r="C134" s="47" t="s">
        <v>256</v>
      </c>
      <c r="D134" s="47">
        <v>0</v>
      </c>
      <c r="E134" s="46" t="s">
        <v>2371</v>
      </c>
      <c r="F134" s="43" t="s">
        <v>257</v>
      </c>
      <c r="G134" s="44">
        <v>1</v>
      </c>
      <c r="H134" s="48">
        <v>1</v>
      </c>
      <c r="I134" s="326" t="s">
        <v>1701</v>
      </c>
      <c r="J134" s="336"/>
      <c r="K134" s="336"/>
      <c r="L134" s="335"/>
      <c r="M134" s="335"/>
      <c r="N134" s="391" t="s">
        <v>3391</v>
      </c>
      <c r="O134" s="391" t="s">
        <v>3392</v>
      </c>
    </row>
    <row r="135" spans="1:15" ht="15" customHeight="1" x14ac:dyDescent="0.25">
      <c r="A135" s="46" t="s">
        <v>258</v>
      </c>
      <c r="B135" s="47" t="s">
        <v>173</v>
      </c>
      <c r="C135" s="47" t="s">
        <v>259</v>
      </c>
      <c r="D135" s="47">
        <v>0</v>
      </c>
      <c r="E135" s="46" t="s">
        <v>2372</v>
      </c>
      <c r="F135" s="39" t="s">
        <v>260</v>
      </c>
      <c r="G135" s="44">
        <v>0</v>
      </c>
      <c r="H135" s="44">
        <v>0</v>
      </c>
      <c r="I135" s="326" t="s">
        <v>1701</v>
      </c>
      <c r="J135" s="336"/>
      <c r="K135" s="336"/>
      <c r="L135" s="335"/>
      <c r="M135" s="335"/>
      <c r="N135" s="391"/>
      <c r="O135" s="391"/>
    </row>
    <row r="136" spans="1:15" ht="15" customHeight="1" x14ac:dyDescent="0.25">
      <c r="A136" s="46" t="s">
        <v>261</v>
      </c>
      <c r="B136" s="47" t="s">
        <v>173</v>
      </c>
      <c r="C136" s="47" t="s">
        <v>259</v>
      </c>
      <c r="D136" s="47">
        <v>10</v>
      </c>
      <c r="E136" s="46" t="s">
        <v>2373</v>
      </c>
      <c r="F136" s="39" t="s">
        <v>262</v>
      </c>
      <c r="G136" s="44">
        <v>0</v>
      </c>
      <c r="H136" s="44">
        <v>0</v>
      </c>
      <c r="I136" s="326" t="s">
        <v>1701</v>
      </c>
      <c r="J136" s="336"/>
      <c r="K136" s="336"/>
      <c r="L136" s="335"/>
      <c r="M136" s="335"/>
      <c r="N136" s="391"/>
      <c r="O136" s="391"/>
    </row>
    <row r="137" spans="1:15" ht="15" customHeight="1" x14ac:dyDescent="0.25">
      <c r="A137" s="46" t="s">
        <v>263</v>
      </c>
      <c r="B137" s="47" t="s">
        <v>173</v>
      </c>
      <c r="C137" s="47" t="s">
        <v>259</v>
      </c>
      <c r="D137" s="47">
        <v>20</v>
      </c>
      <c r="E137" s="46" t="s">
        <v>2374</v>
      </c>
      <c r="F137" s="39" t="s">
        <v>264</v>
      </c>
      <c r="G137" s="44">
        <v>0</v>
      </c>
      <c r="H137" s="44">
        <v>0</v>
      </c>
      <c r="I137" s="326" t="s">
        <v>1701</v>
      </c>
      <c r="J137" s="336"/>
      <c r="K137" s="336"/>
      <c r="L137" s="335"/>
      <c r="M137" s="335"/>
      <c r="N137" s="391"/>
      <c r="O137" s="391"/>
    </row>
    <row r="138" spans="1:15" ht="15" customHeight="1" x14ac:dyDescent="0.25">
      <c r="A138" s="46" t="s">
        <v>265</v>
      </c>
      <c r="B138" s="47" t="s">
        <v>173</v>
      </c>
      <c r="C138" s="47" t="s">
        <v>259</v>
      </c>
      <c r="D138" s="47">
        <v>30</v>
      </c>
      <c r="E138" s="46" t="s">
        <v>2375</v>
      </c>
      <c r="F138" s="39" t="s">
        <v>266</v>
      </c>
      <c r="G138" s="44">
        <v>0</v>
      </c>
      <c r="H138" s="44">
        <v>0</v>
      </c>
      <c r="I138" s="326" t="s">
        <v>1701</v>
      </c>
      <c r="J138" s="336"/>
      <c r="K138" s="336"/>
      <c r="L138" s="335"/>
      <c r="M138" s="335"/>
      <c r="N138" s="391"/>
      <c r="O138" s="391"/>
    </row>
    <row r="139" spans="1:15" ht="15" customHeight="1" x14ac:dyDescent="0.25">
      <c r="A139" s="46" t="s">
        <v>267</v>
      </c>
      <c r="B139" s="47" t="s">
        <v>173</v>
      </c>
      <c r="C139" s="47" t="s">
        <v>259</v>
      </c>
      <c r="D139" s="47">
        <v>90</v>
      </c>
      <c r="E139" s="46" t="s">
        <v>2376</v>
      </c>
      <c r="F139" s="46" t="s">
        <v>268</v>
      </c>
      <c r="G139" s="44">
        <v>0</v>
      </c>
      <c r="H139" s="44">
        <v>0</v>
      </c>
      <c r="I139" s="326" t="s">
        <v>1701</v>
      </c>
      <c r="J139" s="336"/>
      <c r="K139" s="336"/>
      <c r="L139" s="335"/>
      <c r="M139" s="335"/>
      <c r="N139" s="391"/>
      <c r="O139" s="391"/>
    </row>
    <row r="140" spans="1:15" ht="15" customHeight="1" x14ac:dyDescent="0.25">
      <c r="A140" s="46" t="s">
        <v>269</v>
      </c>
      <c r="B140" s="47" t="s">
        <v>173</v>
      </c>
      <c r="C140" s="47" t="s">
        <v>259</v>
      </c>
      <c r="D140" s="47">
        <v>91</v>
      </c>
      <c r="E140" s="46" t="s">
        <v>2377</v>
      </c>
      <c r="F140" s="39" t="s">
        <v>270</v>
      </c>
      <c r="G140" s="44">
        <v>0</v>
      </c>
      <c r="H140" s="44">
        <v>0</v>
      </c>
      <c r="I140" s="326" t="s">
        <v>1701</v>
      </c>
      <c r="J140" s="336"/>
      <c r="K140" s="336"/>
      <c r="L140" s="335"/>
      <c r="M140" s="335"/>
      <c r="N140" s="391"/>
      <c r="O140" s="391"/>
    </row>
    <row r="141" spans="1:15" ht="15" customHeight="1" x14ac:dyDescent="0.25">
      <c r="A141" s="46" t="s">
        <v>271</v>
      </c>
      <c r="B141" s="47" t="s">
        <v>173</v>
      </c>
      <c r="C141" s="47" t="s">
        <v>259</v>
      </c>
      <c r="D141" s="47">
        <v>92</v>
      </c>
      <c r="E141" s="46" t="s">
        <v>2378</v>
      </c>
      <c r="F141" s="39" t="s">
        <v>272</v>
      </c>
      <c r="G141" s="44">
        <v>0</v>
      </c>
      <c r="H141" s="44">
        <v>0</v>
      </c>
      <c r="I141" s="326" t="s">
        <v>1701</v>
      </c>
      <c r="J141" s="336"/>
      <c r="K141" s="336"/>
      <c r="L141" s="335"/>
      <c r="M141" s="335"/>
      <c r="N141" s="391"/>
      <c r="O141" s="391"/>
    </row>
    <row r="142" spans="1:15" ht="15" customHeight="1" x14ac:dyDescent="0.25">
      <c r="A142" s="46" t="s">
        <v>273</v>
      </c>
      <c r="B142" s="47" t="s">
        <v>173</v>
      </c>
      <c r="C142" s="47" t="s">
        <v>259</v>
      </c>
      <c r="D142" s="47">
        <v>93</v>
      </c>
      <c r="E142" s="46" t="s">
        <v>2379</v>
      </c>
      <c r="F142" s="39" t="s">
        <v>274</v>
      </c>
      <c r="G142" s="44">
        <v>0</v>
      </c>
      <c r="H142" s="44">
        <v>0</v>
      </c>
      <c r="I142" s="326" t="s">
        <v>1701</v>
      </c>
      <c r="J142" s="336"/>
      <c r="K142" s="336"/>
      <c r="L142" s="335"/>
      <c r="M142" s="335"/>
      <c r="N142" s="391"/>
      <c r="O142" s="391"/>
    </row>
    <row r="143" spans="1:15" ht="15" customHeight="1" x14ac:dyDescent="0.25">
      <c r="A143" s="46" t="s">
        <v>275</v>
      </c>
      <c r="B143" s="47" t="s">
        <v>173</v>
      </c>
      <c r="C143" s="47" t="s">
        <v>259</v>
      </c>
      <c r="D143" s="47">
        <v>94</v>
      </c>
      <c r="E143" s="46" t="s">
        <v>2380</v>
      </c>
      <c r="F143" s="39" t="s">
        <v>276</v>
      </c>
      <c r="G143" s="44">
        <v>0</v>
      </c>
      <c r="H143" s="44">
        <v>0</v>
      </c>
      <c r="I143" s="326" t="s">
        <v>1701</v>
      </c>
      <c r="J143" s="336"/>
      <c r="K143" s="336"/>
      <c r="L143" s="335"/>
      <c r="M143" s="335"/>
      <c r="N143" s="391"/>
      <c r="O143" s="391"/>
    </row>
    <row r="144" spans="1:15" ht="15" customHeight="1" x14ac:dyDescent="0.25">
      <c r="A144" s="46" t="s">
        <v>277</v>
      </c>
      <c r="B144" s="47" t="s">
        <v>173</v>
      </c>
      <c r="C144" s="47" t="s">
        <v>259</v>
      </c>
      <c r="D144" s="47">
        <v>95</v>
      </c>
      <c r="E144" s="46" t="s">
        <v>2381</v>
      </c>
      <c r="F144" s="39" t="s">
        <v>278</v>
      </c>
      <c r="G144" s="44">
        <v>0</v>
      </c>
      <c r="H144" s="44">
        <v>0</v>
      </c>
      <c r="I144" s="326" t="s">
        <v>1701</v>
      </c>
      <c r="J144" s="336"/>
      <c r="K144" s="336"/>
      <c r="L144" s="335"/>
      <c r="M144" s="335"/>
      <c r="N144" s="391"/>
      <c r="O144" s="391"/>
    </row>
    <row r="145" spans="1:15" ht="15" customHeight="1" x14ac:dyDescent="0.25">
      <c r="A145" s="46" t="s">
        <v>279</v>
      </c>
      <c r="B145" s="47" t="s">
        <v>173</v>
      </c>
      <c r="C145" s="47" t="s">
        <v>259</v>
      </c>
      <c r="D145" s="47">
        <v>96</v>
      </c>
      <c r="E145" s="46" t="s">
        <v>2382</v>
      </c>
      <c r="F145" s="39" t="s">
        <v>280</v>
      </c>
      <c r="G145" s="44">
        <v>0</v>
      </c>
      <c r="H145" s="44">
        <v>0</v>
      </c>
      <c r="I145" s="326" t="s">
        <v>1701</v>
      </c>
      <c r="J145" s="336"/>
      <c r="K145" s="336"/>
      <c r="L145" s="335"/>
      <c r="M145" s="335"/>
      <c r="N145" s="391"/>
      <c r="O145" s="391"/>
    </row>
    <row r="146" spans="1:15" ht="15" customHeight="1" x14ac:dyDescent="0.25">
      <c r="A146" s="46" t="s">
        <v>281</v>
      </c>
      <c r="B146" s="47" t="s">
        <v>173</v>
      </c>
      <c r="C146" s="47" t="s">
        <v>259</v>
      </c>
      <c r="D146" s="47">
        <v>99</v>
      </c>
      <c r="E146" s="46" t="s">
        <v>2383</v>
      </c>
      <c r="F146" s="39" t="s">
        <v>282</v>
      </c>
      <c r="G146" s="44">
        <v>0</v>
      </c>
      <c r="H146" s="44">
        <v>0</v>
      </c>
      <c r="I146" s="326" t="s">
        <v>1701</v>
      </c>
      <c r="J146" s="336"/>
      <c r="K146" s="336"/>
      <c r="L146" s="335"/>
      <c r="M146" s="335"/>
      <c r="N146" s="391"/>
      <c r="O146" s="391"/>
    </row>
    <row r="147" spans="1:15" ht="15" customHeight="1" x14ac:dyDescent="0.25">
      <c r="A147" s="46" t="s">
        <v>283</v>
      </c>
      <c r="B147" s="47" t="s">
        <v>173</v>
      </c>
      <c r="C147" s="47" t="s">
        <v>284</v>
      </c>
      <c r="D147" s="47">
        <v>0</v>
      </c>
      <c r="E147" s="46" t="s">
        <v>2384</v>
      </c>
      <c r="F147" s="39" t="s">
        <v>285</v>
      </c>
      <c r="G147" s="44">
        <v>0</v>
      </c>
      <c r="H147" s="44">
        <v>0</v>
      </c>
      <c r="I147" s="326" t="s">
        <v>1701</v>
      </c>
      <c r="J147" s="336"/>
      <c r="K147" s="336"/>
      <c r="L147" s="335"/>
      <c r="M147" s="335"/>
      <c r="N147" s="391"/>
      <c r="O147" s="391"/>
    </row>
    <row r="148" spans="1:15" ht="15" customHeight="1" x14ac:dyDescent="0.25">
      <c r="A148" s="46" t="s">
        <v>286</v>
      </c>
      <c r="B148" s="47" t="s">
        <v>173</v>
      </c>
      <c r="C148" s="47" t="s">
        <v>284</v>
      </c>
      <c r="D148" s="47">
        <v>10</v>
      </c>
      <c r="E148" s="46" t="s">
        <v>2385</v>
      </c>
      <c r="F148" s="39" t="s">
        <v>287</v>
      </c>
      <c r="G148" s="44">
        <v>0</v>
      </c>
      <c r="H148" s="44">
        <v>0</v>
      </c>
      <c r="I148" s="326" t="s">
        <v>1701</v>
      </c>
      <c r="J148" s="336"/>
      <c r="K148" s="336"/>
      <c r="L148" s="335"/>
      <c r="M148" s="335"/>
      <c r="N148" s="391"/>
      <c r="O148" s="391"/>
    </row>
    <row r="149" spans="1:15" ht="15" customHeight="1" x14ac:dyDescent="0.25">
      <c r="A149" s="46" t="s">
        <v>288</v>
      </c>
      <c r="B149" s="47" t="s">
        <v>173</v>
      </c>
      <c r="C149" s="47" t="s">
        <v>284</v>
      </c>
      <c r="D149" s="47">
        <v>11</v>
      </c>
      <c r="E149" s="46" t="s">
        <v>2386</v>
      </c>
      <c r="F149" s="39" t="s">
        <v>289</v>
      </c>
      <c r="G149" s="44">
        <v>0</v>
      </c>
      <c r="H149" s="44">
        <v>0</v>
      </c>
      <c r="I149" s="326" t="s">
        <v>1701</v>
      </c>
      <c r="J149" s="336"/>
      <c r="K149" s="336"/>
      <c r="L149" s="335"/>
      <c r="M149" s="335"/>
      <c r="N149" s="391"/>
      <c r="O149" s="391"/>
    </row>
    <row r="150" spans="1:15" ht="15" customHeight="1" x14ac:dyDescent="0.25">
      <c r="A150" s="46" t="s">
        <v>290</v>
      </c>
      <c r="B150" s="47" t="s">
        <v>173</v>
      </c>
      <c r="C150" s="47" t="s">
        <v>284</v>
      </c>
      <c r="D150" s="47">
        <v>12</v>
      </c>
      <c r="E150" s="46" t="s">
        <v>2387</v>
      </c>
      <c r="F150" s="39" t="s">
        <v>291</v>
      </c>
      <c r="G150" s="44">
        <v>0</v>
      </c>
      <c r="H150" s="44">
        <v>0</v>
      </c>
      <c r="I150" s="326" t="s">
        <v>1701</v>
      </c>
      <c r="J150" s="336"/>
      <c r="K150" s="336"/>
      <c r="L150" s="335"/>
      <c r="M150" s="335"/>
      <c r="N150" s="391"/>
      <c r="O150" s="391"/>
    </row>
    <row r="151" spans="1:15" ht="15" customHeight="1" x14ac:dyDescent="0.25">
      <c r="A151" s="46" t="s">
        <v>292</v>
      </c>
      <c r="B151" s="47" t="s">
        <v>173</v>
      </c>
      <c r="C151" s="47" t="s">
        <v>284</v>
      </c>
      <c r="D151" s="47">
        <v>13</v>
      </c>
      <c r="E151" s="46" t="s">
        <v>2388</v>
      </c>
      <c r="F151" s="39" t="s">
        <v>293</v>
      </c>
      <c r="G151" s="44">
        <v>0</v>
      </c>
      <c r="H151" s="44">
        <v>0</v>
      </c>
      <c r="I151" s="326" t="s">
        <v>1701</v>
      </c>
      <c r="J151" s="336"/>
      <c r="K151" s="336"/>
      <c r="L151" s="335"/>
      <c r="M151" s="335"/>
      <c r="N151" s="391"/>
      <c r="O151" s="391"/>
    </row>
    <row r="152" spans="1:15" ht="15" customHeight="1" x14ac:dyDescent="0.25">
      <c r="A152" s="46" t="s">
        <v>294</v>
      </c>
      <c r="B152" s="47" t="s">
        <v>173</v>
      </c>
      <c r="C152" s="47" t="s">
        <v>284</v>
      </c>
      <c r="D152" s="47">
        <v>14</v>
      </c>
      <c r="E152" s="46" t="s">
        <v>2389</v>
      </c>
      <c r="F152" s="39" t="s">
        <v>295</v>
      </c>
      <c r="G152" s="44">
        <v>0</v>
      </c>
      <c r="H152" s="44">
        <v>0</v>
      </c>
      <c r="I152" s="326" t="s">
        <v>1701</v>
      </c>
      <c r="J152" s="336"/>
      <c r="K152" s="336"/>
      <c r="L152" s="335"/>
      <c r="M152" s="335"/>
      <c r="N152" s="391"/>
      <c r="O152" s="391"/>
    </row>
    <row r="153" spans="1:15" ht="15" customHeight="1" x14ac:dyDescent="0.25">
      <c r="A153" s="46" t="s">
        <v>296</v>
      </c>
      <c r="B153" s="47" t="s">
        <v>173</v>
      </c>
      <c r="C153" s="47" t="s">
        <v>284</v>
      </c>
      <c r="D153" s="47">
        <v>19</v>
      </c>
      <c r="E153" s="46" t="s">
        <v>2390</v>
      </c>
      <c r="F153" s="39" t="s">
        <v>297</v>
      </c>
      <c r="G153" s="44">
        <v>0</v>
      </c>
      <c r="H153" s="44">
        <v>0</v>
      </c>
      <c r="I153" s="326" t="s">
        <v>1701</v>
      </c>
      <c r="J153" s="336"/>
      <c r="K153" s="336"/>
      <c r="L153" s="335"/>
      <c r="M153" s="335"/>
      <c r="N153" s="391"/>
      <c r="O153" s="391"/>
    </row>
    <row r="154" spans="1:15" ht="15" customHeight="1" x14ac:dyDescent="0.25">
      <c r="A154" s="46" t="s">
        <v>298</v>
      </c>
      <c r="B154" s="47" t="s">
        <v>173</v>
      </c>
      <c r="C154" s="47" t="s">
        <v>284</v>
      </c>
      <c r="D154" s="47">
        <v>20</v>
      </c>
      <c r="E154" s="46" t="s">
        <v>2391</v>
      </c>
      <c r="F154" s="39" t="s">
        <v>299</v>
      </c>
      <c r="G154" s="44">
        <v>0</v>
      </c>
      <c r="H154" s="44">
        <v>0</v>
      </c>
      <c r="I154" s="326" t="s">
        <v>1701</v>
      </c>
      <c r="J154" s="336"/>
      <c r="K154" s="336"/>
      <c r="L154" s="335"/>
      <c r="M154" s="335"/>
      <c r="N154" s="391"/>
      <c r="O154" s="391"/>
    </row>
    <row r="155" spans="1:15" ht="15" customHeight="1" x14ac:dyDescent="0.25">
      <c r="A155" s="46" t="s">
        <v>300</v>
      </c>
      <c r="B155" s="47" t="s">
        <v>173</v>
      </c>
      <c r="C155" s="47" t="s">
        <v>284</v>
      </c>
      <c r="D155" s="47">
        <v>30</v>
      </c>
      <c r="E155" s="46" t="s">
        <v>2392</v>
      </c>
      <c r="F155" s="39" t="s">
        <v>301</v>
      </c>
      <c r="G155" s="44">
        <v>0</v>
      </c>
      <c r="H155" s="44">
        <v>0</v>
      </c>
      <c r="I155" s="326" t="s">
        <v>1701</v>
      </c>
      <c r="J155" s="336"/>
      <c r="K155" s="336"/>
      <c r="L155" s="335"/>
      <c r="M155" s="335"/>
      <c r="N155" s="391"/>
      <c r="O155" s="391"/>
    </row>
    <row r="156" spans="1:15" ht="15" customHeight="1" x14ac:dyDescent="0.25">
      <c r="A156" s="46" t="s">
        <v>302</v>
      </c>
      <c r="B156" s="47" t="s">
        <v>173</v>
      </c>
      <c r="C156" s="47" t="s">
        <v>284</v>
      </c>
      <c r="D156" s="47">
        <v>31</v>
      </c>
      <c r="E156" s="46" t="s">
        <v>2393</v>
      </c>
      <c r="F156" s="39" t="s">
        <v>303</v>
      </c>
      <c r="G156" s="44">
        <v>0</v>
      </c>
      <c r="H156" s="44">
        <v>0</v>
      </c>
      <c r="I156" s="326" t="s">
        <v>1701</v>
      </c>
      <c r="J156" s="336"/>
      <c r="K156" s="336"/>
      <c r="L156" s="335"/>
      <c r="M156" s="335"/>
      <c r="N156" s="391"/>
      <c r="O156" s="391"/>
    </row>
    <row r="157" spans="1:15" ht="15" customHeight="1" x14ac:dyDescent="0.25">
      <c r="A157" s="46" t="s">
        <v>304</v>
      </c>
      <c r="B157" s="47" t="s">
        <v>173</v>
      </c>
      <c r="C157" s="47" t="s">
        <v>284</v>
      </c>
      <c r="D157" s="47">
        <v>39</v>
      </c>
      <c r="E157" s="46" t="s">
        <v>2394</v>
      </c>
      <c r="F157" s="39" t="s">
        <v>305</v>
      </c>
      <c r="G157" s="44">
        <v>0</v>
      </c>
      <c r="H157" s="44">
        <v>0</v>
      </c>
      <c r="I157" s="326" t="s">
        <v>1701</v>
      </c>
      <c r="J157" s="336"/>
      <c r="K157" s="336"/>
      <c r="L157" s="335"/>
      <c r="M157" s="335"/>
      <c r="N157" s="391"/>
      <c r="O157" s="391"/>
    </row>
    <row r="158" spans="1:15" ht="15" customHeight="1" x14ac:dyDescent="0.25">
      <c r="A158" s="46" t="s">
        <v>306</v>
      </c>
      <c r="B158" s="47" t="s">
        <v>173</v>
      </c>
      <c r="C158" s="47" t="s">
        <v>307</v>
      </c>
      <c r="D158" s="47">
        <v>0</v>
      </c>
      <c r="E158" s="46" t="s">
        <v>2395</v>
      </c>
      <c r="F158" s="39" t="s">
        <v>308</v>
      </c>
      <c r="G158" s="44">
        <v>0</v>
      </c>
      <c r="H158" s="44">
        <v>0</v>
      </c>
      <c r="I158" s="326" t="s">
        <v>1701</v>
      </c>
      <c r="J158" s="336"/>
      <c r="K158" s="336"/>
      <c r="L158" s="335"/>
      <c r="M158" s="335"/>
      <c r="N158" s="391"/>
      <c r="O158" s="391"/>
    </row>
    <row r="159" spans="1:15" ht="15" customHeight="1" x14ac:dyDescent="0.25">
      <c r="A159" s="46" t="s">
        <v>309</v>
      </c>
      <c r="B159" s="47" t="s">
        <v>173</v>
      </c>
      <c r="C159" s="47" t="s">
        <v>307</v>
      </c>
      <c r="D159" s="47">
        <v>10</v>
      </c>
      <c r="E159" s="46" t="s">
        <v>2396</v>
      </c>
      <c r="F159" s="39" t="s">
        <v>310</v>
      </c>
      <c r="G159" s="44">
        <v>0</v>
      </c>
      <c r="H159" s="44">
        <v>0</v>
      </c>
      <c r="I159" s="326" t="s">
        <v>1701</v>
      </c>
      <c r="J159" s="336"/>
      <c r="K159" s="336"/>
      <c r="L159" s="335"/>
      <c r="M159" s="335"/>
      <c r="N159" s="391"/>
      <c r="O159" s="391"/>
    </row>
    <row r="160" spans="1:15" ht="15" customHeight="1" x14ac:dyDescent="0.25">
      <c r="A160" s="46" t="s">
        <v>311</v>
      </c>
      <c r="B160" s="47" t="s">
        <v>173</v>
      </c>
      <c r="C160" s="47" t="s">
        <v>307</v>
      </c>
      <c r="D160" s="47">
        <v>11</v>
      </c>
      <c r="E160" s="46" t="s">
        <v>2397</v>
      </c>
      <c r="F160" s="39" t="s">
        <v>312</v>
      </c>
      <c r="G160" s="44">
        <v>0</v>
      </c>
      <c r="H160" s="44">
        <v>0</v>
      </c>
      <c r="I160" s="326" t="s">
        <v>1701</v>
      </c>
      <c r="J160" s="336"/>
      <c r="K160" s="336"/>
      <c r="L160" s="335"/>
      <c r="M160" s="335"/>
      <c r="N160" s="391"/>
      <c r="O160" s="391"/>
    </row>
    <row r="161" spans="1:15" ht="15" customHeight="1" x14ac:dyDescent="0.25">
      <c r="A161" s="46" t="s">
        <v>313</v>
      </c>
      <c r="B161" s="47" t="s">
        <v>173</v>
      </c>
      <c r="C161" s="47" t="s">
        <v>307</v>
      </c>
      <c r="D161" s="47">
        <v>12</v>
      </c>
      <c r="E161" s="46" t="s">
        <v>2398</v>
      </c>
      <c r="F161" s="39" t="s">
        <v>314</v>
      </c>
      <c r="G161" s="44">
        <v>0</v>
      </c>
      <c r="H161" s="44">
        <v>0</v>
      </c>
      <c r="I161" s="326" t="s">
        <v>1701</v>
      </c>
      <c r="J161" s="336"/>
      <c r="K161" s="336"/>
      <c r="L161" s="335"/>
      <c r="M161" s="335"/>
      <c r="N161" s="391"/>
      <c r="O161" s="391"/>
    </row>
    <row r="162" spans="1:15" ht="15" customHeight="1" x14ac:dyDescent="0.25">
      <c r="A162" s="46" t="s">
        <v>315</v>
      </c>
      <c r="B162" s="47" t="s">
        <v>173</v>
      </c>
      <c r="C162" s="47" t="s">
        <v>307</v>
      </c>
      <c r="D162" s="47">
        <v>20</v>
      </c>
      <c r="E162" s="46" t="s">
        <v>2399</v>
      </c>
      <c r="F162" s="39" t="s">
        <v>316</v>
      </c>
      <c r="G162" s="44">
        <v>0</v>
      </c>
      <c r="H162" s="44">
        <v>0</v>
      </c>
      <c r="I162" s="326" t="s">
        <v>1701</v>
      </c>
      <c r="J162" s="336"/>
      <c r="K162" s="336"/>
      <c r="L162" s="335"/>
      <c r="M162" s="335"/>
      <c r="N162" s="391"/>
      <c r="O162" s="391"/>
    </row>
    <row r="163" spans="1:15" ht="15" customHeight="1" x14ac:dyDescent="0.25">
      <c r="A163" s="46" t="s">
        <v>317</v>
      </c>
      <c r="B163" s="47" t="s">
        <v>173</v>
      </c>
      <c r="C163" s="47" t="s">
        <v>318</v>
      </c>
      <c r="D163" s="47">
        <v>0</v>
      </c>
      <c r="E163" s="46" t="s">
        <v>2400</v>
      </c>
      <c r="F163" s="39" t="s">
        <v>319</v>
      </c>
      <c r="G163" s="44">
        <v>0</v>
      </c>
      <c r="H163" s="44">
        <v>0</v>
      </c>
      <c r="I163" s="326" t="s">
        <v>1701</v>
      </c>
      <c r="J163" s="336"/>
      <c r="K163" s="336"/>
      <c r="L163" s="335"/>
      <c r="M163" s="335"/>
      <c r="N163" s="391"/>
      <c r="O163" s="391"/>
    </row>
    <row r="164" spans="1:15" ht="15" customHeight="1" x14ac:dyDescent="0.25">
      <c r="A164" s="46" t="s">
        <v>320</v>
      </c>
      <c r="B164" s="47" t="s">
        <v>173</v>
      </c>
      <c r="C164" s="47" t="s">
        <v>318</v>
      </c>
      <c r="D164" s="47">
        <v>10</v>
      </c>
      <c r="E164" s="46" t="s">
        <v>2401</v>
      </c>
      <c r="F164" s="39" t="s">
        <v>321</v>
      </c>
      <c r="G164" s="44">
        <v>0</v>
      </c>
      <c r="H164" s="44">
        <v>0</v>
      </c>
      <c r="I164" s="326" t="s">
        <v>1701</v>
      </c>
      <c r="J164" s="336"/>
      <c r="K164" s="336"/>
      <c r="L164" s="335"/>
      <c r="M164" s="335"/>
      <c r="N164" s="391"/>
      <c r="O164" s="391"/>
    </row>
    <row r="165" spans="1:15" ht="15" customHeight="1" x14ac:dyDescent="0.25">
      <c r="A165" s="46" t="s">
        <v>322</v>
      </c>
      <c r="B165" s="47" t="s">
        <v>173</v>
      </c>
      <c r="C165" s="47" t="s">
        <v>318</v>
      </c>
      <c r="D165" s="47">
        <v>20</v>
      </c>
      <c r="E165" s="46" t="s">
        <v>2402</v>
      </c>
      <c r="F165" s="39" t="s">
        <v>323</v>
      </c>
      <c r="G165" s="44">
        <v>0</v>
      </c>
      <c r="H165" s="44">
        <v>0</v>
      </c>
      <c r="I165" s="326" t="s">
        <v>1701</v>
      </c>
      <c r="J165" s="336"/>
      <c r="K165" s="336"/>
      <c r="L165" s="335"/>
      <c r="M165" s="335"/>
      <c r="N165" s="391"/>
      <c r="O165" s="391"/>
    </row>
    <row r="166" spans="1:15" ht="15" customHeight="1" x14ac:dyDescent="0.25">
      <c r="A166" s="46" t="s">
        <v>324</v>
      </c>
      <c r="B166" s="47" t="s">
        <v>173</v>
      </c>
      <c r="C166" s="47" t="s">
        <v>318</v>
      </c>
      <c r="D166" s="47">
        <v>21</v>
      </c>
      <c r="E166" s="46" t="s">
        <v>2403</v>
      </c>
      <c r="F166" s="39" t="s">
        <v>325</v>
      </c>
      <c r="G166" s="44">
        <v>0</v>
      </c>
      <c r="H166" s="44">
        <v>0</v>
      </c>
      <c r="I166" s="326" t="s">
        <v>1701</v>
      </c>
      <c r="J166" s="336"/>
      <c r="K166" s="336"/>
      <c r="L166" s="335"/>
      <c r="M166" s="335"/>
      <c r="N166" s="391"/>
      <c r="O166" s="391"/>
    </row>
    <row r="167" spans="1:15" ht="15" customHeight="1" x14ac:dyDescent="0.25">
      <c r="A167" s="46" t="s">
        <v>326</v>
      </c>
      <c r="B167" s="47" t="s">
        <v>173</v>
      </c>
      <c r="C167" s="47" t="s">
        <v>318</v>
      </c>
      <c r="D167" s="47">
        <v>22</v>
      </c>
      <c r="E167" s="46" t="s">
        <v>2404</v>
      </c>
      <c r="F167" s="39" t="s">
        <v>327</v>
      </c>
      <c r="G167" s="44">
        <v>0</v>
      </c>
      <c r="H167" s="44">
        <v>0</v>
      </c>
      <c r="I167" s="326" t="s">
        <v>1701</v>
      </c>
      <c r="J167" s="336"/>
      <c r="K167" s="336"/>
      <c r="L167" s="335"/>
      <c r="M167" s="335"/>
      <c r="N167" s="391"/>
      <c r="O167" s="391"/>
    </row>
    <row r="168" spans="1:15" ht="15" customHeight="1" x14ac:dyDescent="0.25">
      <c r="A168" s="46" t="s">
        <v>328</v>
      </c>
      <c r="B168" s="47" t="s">
        <v>173</v>
      </c>
      <c r="C168" s="47" t="s">
        <v>318</v>
      </c>
      <c r="D168" s="47">
        <v>23</v>
      </c>
      <c r="E168" s="46" t="s">
        <v>2405</v>
      </c>
      <c r="F168" s="39" t="s">
        <v>329</v>
      </c>
      <c r="G168" s="44">
        <v>0</v>
      </c>
      <c r="H168" s="44">
        <v>0</v>
      </c>
      <c r="I168" s="326" t="s">
        <v>1701</v>
      </c>
      <c r="J168" s="336"/>
      <c r="K168" s="336"/>
      <c r="L168" s="335"/>
      <c r="M168" s="335"/>
      <c r="N168" s="391"/>
      <c r="O168" s="391"/>
    </row>
    <row r="169" spans="1:15" ht="15" customHeight="1" x14ac:dyDescent="0.25">
      <c r="A169" s="46" t="s">
        <v>330</v>
      </c>
      <c r="B169" s="47" t="s">
        <v>173</v>
      </c>
      <c r="C169" s="47" t="s">
        <v>318</v>
      </c>
      <c r="D169" s="47">
        <v>24</v>
      </c>
      <c r="E169" s="46" t="s">
        <v>2406</v>
      </c>
      <c r="F169" s="39" t="s">
        <v>331</v>
      </c>
      <c r="G169" s="44">
        <v>0</v>
      </c>
      <c r="H169" s="44">
        <v>0</v>
      </c>
      <c r="I169" s="326" t="s">
        <v>1701</v>
      </c>
      <c r="J169" s="336"/>
      <c r="K169" s="336"/>
      <c r="L169" s="335"/>
      <c r="M169" s="335"/>
      <c r="N169" s="391"/>
      <c r="O169" s="391"/>
    </row>
    <row r="170" spans="1:15" ht="15" customHeight="1" x14ac:dyDescent="0.25">
      <c r="A170" s="46" t="s">
        <v>332</v>
      </c>
      <c r="B170" s="47" t="s">
        <v>173</v>
      </c>
      <c r="C170" s="47" t="s">
        <v>318</v>
      </c>
      <c r="D170" s="47">
        <v>29</v>
      </c>
      <c r="E170" s="46" t="s">
        <v>2407</v>
      </c>
      <c r="F170" s="39" t="s">
        <v>333</v>
      </c>
      <c r="G170" s="44">
        <v>0</v>
      </c>
      <c r="H170" s="44">
        <v>0</v>
      </c>
      <c r="I170" s="326" t="s">
        <v>1701</v>
      </c>
      <c r="J170" s="336"/>
      <c r="K170" s="336"/>
      <c r="L170" s="335"/>
      <c r="M170" s="335"/>
      <c r="N170" s="391"/>
      <c r="O170" s="391"/>
    </row>
    <row r="171" spans="1:15" ht="15" customHeight="1" x14ac:dyDescent="0.25">
      <c r="A171" s="46" t="s">
        <v>334</v>
      </c>
      <c r="B171" s="47" t="s">
        <v>173</v>
      </c>
      <c r="C171" s="47" t="s">
        <v>335</v>
      </c>
      <c r="D171" s="47">
        <v>0</v>
      </c>
      <c r="E171" s="46" t="s">
        <v>2408</v>
      </c>
      <c r="F171" s="39" t="s">
        <v>336</v>
      </c>
      <c r="G171" s="44">
        <v>0</v>
      </c>
      <c r="H171" s="44">
        <v>0</v>
      </c>
      <c r="I171" s="326" t="s">
        <v>1701</v>
      </c>
      <c r="J171" s="336"/>
      <c r="K171" s="336"/>
      <c r="L171" s="335"/>
      <c r="M171" s="335"/>
      <c r="N171" s="391"/>
      <c r="O171" s="391"/>
    </row>
    <row r="172" spans="1:15" ht="15" customHeight="1" x14ac:dyDescent="0.25">
      <c r="A172" s="46" t="s">
        <v>337</v>
      </c>
      <c r="B172" s="47" t="s">
        <v>173</v>
      </c>
      <c r="C172" s="47" t="s">
        <v>335</v>
      </c>
      <c r="D172" s="47">
        <v>10</v>
      </c>
      <c r="E172" s="46" t="s">
        <v>2409</v>
      </c>
      <c r="F172" s="39" t="s">
        <v>338</v>
      </c>
      <c r="G172" s="44">
        <v>0</v>
      </c>
      <c r="H172" s="44">
        <v>0</v>
      </c>
      <c r="I172" s="326" t="s">
        <v>1701</v>
      </c>
      <c r="J172" s="336"/>
      <c r="K172" s="336"/>
      <c r="L172" s="335"/>
      <c r="M172" s="335"/>
      <c r="N172" s="391"/>
      <c r="O172" s="391"/>
    </row>
    <row r="173" spans="1:15" ht="15" customHeight="1" x14ac:dyDescent="0.25">
      <c r="A173" s="46" t="s">
        <v>339</v>
      </c>
      <c r="B173" s="47" t="s">
        <v>173</v>
      </c>
      <c r="C173" s="47" t="s">
        <v>335</v>
      </c>
      <c r="D173" s="47">
        <v>11</v>
      </c>
      <c r="E173" s="46" t="s">
        <v>2410</v>
      </c>
      <c r="F173" s="39" t="s">
        <v>340</v>
      </c>
      <c r="G173" s="44">
        <v>0</v>
      </c>
      <c r="H173" s="44">
        <v>0</v>
      </c>
      <c r="I173" s="326" t="s">
        <v>1701</v>
      </c>
      <c r="J173" s="336"/>
      <c r="K173" s="336"/>
      <c r="L173" s="335"/>
      <c r="M173" s="335"/>
      <c r="N173" s="391"/>
      <c r="O173" s="391"/>
    </row>
    <row r="174" spans="1:15" ht="15" customHeight="1" x14ac:dyDescent="0.25">
      <c r="A174" s="46" t="s">
        <v>341</v>
      </c>
      <c r="B174" s="47" t="s">
        <v>173</v>
      </c>
      <c r="C174" s="47" t="s">
        <v>335</v>
      </c>
      <c r="D174" s="47">
        <v>12</v>
      </c>
      <c r="E174" s="46" t="s">
        <v>2411</v>
      </c>
      <c r="F174" s="39" t="s">
        <v>342</v>
      </c>
      <c r="G174" s="44">
        <v>0</v>
      </c>
      <c r="H174" s="44">
        <v>0</v>
      </c>
      <c r="I174" s="326" t="s">
        <v>1701</v>
      </c>
      <c r="J174" s="336"/>
      <c r="K174" s="336"/>
      <c r="L174" s="335"/>
      <c r="M174" s="335"/>
      <c r="N174" s="391"/>
      <c r="O174" s="391"/>
    </row>
    <row r="175" spans="1:15" ht="15" customHeight="1" x14ac:dyDescent="0.25">
      <c r="A175" s="46" t="s">
        <v>343</v>
      </c>
      <c r="B175" s="47" t="s">
        <v>173</v>
      </c>
      <c r="C175" s="47" t="s">
        <v>335</v>
      </c>
      <c r="D175" s="47">
        <v>20</v>
      </c>
      <c r="E175" s="46" t="s">
        <v>2412</v>
      </c>
      <c r="F175" s="39" t="s">
        <v>344</v>
      </c>
      <c r="G175" s="44">
        <v>0</v>
      </c>
      <c r="H175" s="44">
        <v>0</v>
      </c>
      <c r="I175" s="326" t="s">
        <v>1701</v>
      </c>
      <c r="J175" s="336"/>
      <c r="K175" s="336"/>
      <c r="L175" s="335"/>
      <c r="M175" s="335"/>
      <c r="N175" s="391"/>
      <c r="O175" s="391"/>
    </row>
    <row r="176" spans="1:15" ht="15" customHeight="1" x14ac:dyDescent="0.25">
      <c r="A176" s="46" t="s">
        <v>345</v>
      </c>
      <c r="B176" s="47" t="s">
        <v>173</v>
      </c>
      <c r="C176" s="47" t="s">
        <v>335</v>
      </c>
      <c r="D176" s="47">
        <v>21</v>
      </c>
      <c r="E176" s="46" t="s">
        <v>2413</v>
      </c>
      <c r="F176" s="39" t="s">
        <v>346</v>
      </c>
      <c r="G176" s="44">
        <v>0</v>
      </c>
      <c r="H176" s="44">
        <v>0</v>
      </c>
      <c r="I176" s="326" t="s">
        <v>1701</v>
      </c>
      <c r="J176" s="336"/>
      <c r="K176" s="336"/>
      <c r="L176" s="335"/>
      <c r="M176" s="335"/>
      <c r="N176" s="391"/>
      <c r="O176" s="391"/>
    </row>
    <row r="177" spans="1:15" ht="15" customHeight="1" x14ac:dyDescent="0.25">
      <c r="A177" s="46" t="s">
        <v>347</v>
      </c>
      <c r="B177" s="47" t="s">
        <v>173</v>
      </c>
      <c r="C177" s="47" t="s">
        <v>335</v>
      </c>
      <c r="D177" s="47">
        <v>22</v>
      </c>
      <c r="E177" s="46" t="s">
        <v>2414</v>
      </c>
      <c r="F177" s="39" t="s">
        <v>348</v>
      </c>
      <c r="G177" s="44">
        <v>0</v>
      </c>
      <c r="H177" s="44">
        <v>0</v>
      </c>
      <c r="I177" s="326" t="s">
        <v>1701</v>
      </c>
      <c r="J177" s="336"/>
      <c r="K177" s="336"/>
      <c r="L177" s="335"/>
      <c r="M177" s="335"/>
      <c r="N177" s="391"/>
      <c r="O177" s="391"/>
    </row>
    <row r="178" spans="1:15" ht="15" customHeight="1" x14ac:dyDescent="0.25">
      <c r="A178" s="46" t="s">
        <v>349</v>
      </c>
      <c r="B178" s="47" t="s">
        <v>173</v>
      </c>
      <c r="C178" s="47" t="s">
        <v>335</v>
      </c>
      <c r="D178" s="47">
        <v>23</v>
      </c>
      <c r="E178" s="46" t="s">
        <v>2415</v>
      </c>
      <c r="F178" s="39" t="s">
        <v>350</v>
      </c>
      <c r="G178" s="44">
        <v>0</v>
      </c>
      <c r="H178" s="44">
        <v>0</v>
      </c>
      <c r="I178" s="326" t="s">
        <v>1701</v>
      </c>
      <c r="J178" s="336"/>
      <c r="K178" s="336"/>
      <c r="L178" s="335"/>
      <c r="M178" s="335"/>
      <c r="N178" s="391"/>
      <c r="O178" s="391"/>
    </row>
    <row r="179" spans="1:15" ht="15" customHeight="1" x14ac:dyDescent="0.25">
      <c r="A179" s="46" t="s">
        <v>351</v>
      </c>
      <c r="B179" s="47" t="s">
        <v>173</v>
      </c>
      <c r="C179" s="47" t="s">
        <v>335</v>
      </c>
      <c r="D179" s="47">
        <v>24</v>
      </c>
      <c r="E179" s="46" t="s">
        <v>2416</v>
      </c>
      <c r="F179" s="39" t="s">
        <v>352</v>
      </c>
      <c r="G179" s="44">
        <v>0</v>
      </c>
      <c r="H179" s="44">
        <v>0</v>
      </c>
      <c r="I179" s="326" t="s">
        <v>1701</v>
      </c>
      <c r="J179" s="336"/>
      <c r="K179" s="336"/>
      <c r="L179" s="335"/>
      <c r="M179" s="335"/>
      <c r="N179" s="391"/>
      <c r="O179" s="391"/>
    </row>
    <row r="180" spans="1:15" ht="15" customHeight="1" x14ac:dyDescent="0.25">
      <c r="A180" s="46" t="s">
        <v>353</v>
      </c>
      <c r="B180" s="47" t="s">
        <v>173</v>
      </c>
      <c r="C180" s="47" t="s">
        <v>335</v>
      </c>
      <c r="D180" s="47">
        <v>29</v>
      </c>
      <c r="E180" s="46" t="s">
        <v>2417</v>
      </c>
      <c r="F180" s="39" t="s">
        <v>3312</v>
      </c>
      <c r="G180" s="44">
        <v>0</v>
      </c>
      <c r="H180" s="44">
        <v>0</v>
      </c>
      <c r="I180" s="326" t="s">
        <v>1701</v>
      </c>
      <c r="J180" s="336"/>
      <c r="K180" s="336"/>
      <c r="L180" s="335"/>
      <c r="M180" s="335"/>
      <c r="N180" s="391"/>
      <c r="O180" s="391"/>
    </row>
    <row r="181" spans="1:15" ht="15" customHeight="1" x14ac:dyDescent="0.25">
      <c r="A181" s="46" t="s">
        <v>354</v>
      </c>
      <c r="B181" s="47" t="s">
        <v>173</v>
      </c>
      <c r="C181" s="47" t="s">
        <v>355</v>
      </c>
      <c r="D181" s="47">
        <v>0</v>
      </c>
      <c r="E181" s="46" t="s">
        <v>2418</v>
      </c>
      <c r="F181" s="39" t="s">
        <v>356</v>
      </c>
      <c r="G181" s="44">
        <v>0</v>
      </c>
      <c r="H181" s="44">
        <v>0</v>
      </c>
      <c r="I181" s="326" t="s">
        <v>1701</v>
      </c>
      <c r="J181" s="336"/>
      <c r="K181" s="336"/>
      <c r="L181" s="335"/>
      <c r="M181" s="335"/>
      <c r="N181" s="391"/>
      <c r="O181" s="391"/>
    </row>
    <row r="182" spans="1:15" ht="15" customHeight="1" x14ac:dyDescent="0.25">
      <c r="A182" s="46" t="s">
        <v>357</v>
      </c>
      <c r="B182" s="47" t="s">
        <v>173</v>
      </c>
      <c r="C182" s="47" t="s">
        <v>355</v>
      </c>
      <c r="D182" s="47">
        <v>10</v>
      </c>
      <c r="E182" s="46" t="s">
        <v>2419</v>
      </c>
      <c r="F182" s="39" t="s">
        <v>358</v>
      </c>
      <c r="G182" s="44">
        <v>0</v>
      </c>
      <c r="H182" s="44">
        <v>0</v>
      </c>
      <c r="I182" s="326" t="s">
        <v>1701</v>
      </c>
      <c r="J182" s="336"/>
      <c r="K182" s="336"/>
      <c r="L182" s="335"/>
      <c r="M182" s="335"/>
      <c r="N182" s="391"/>
      <c r="O182" s="391"/>
    </row>
    <row r="183" spans="1:15" ht="15" customHeight="1" x14ac:dyDescent="0.25">
      <c r="A183" s="46" t="s">
        <v>359</v>
      </c>
      <c r="B183" s="47" t="s">
        <v>173</v>
      </c>
      <c r="C183" s="47" t="s">
        <v>355</v>
      </c>
      <c r="D183" s="47">
        <v>11</v>
      </c>
      <c r="E183" s="46" t="s">
        <v>2420</v>
      </c>
      <c r="F183" s="39" t="s">
        <v>360</v>
      </c>
      <c r="G183" s="44">
        <v>0</v>
      </c>
      <c r="H183" s="44">
        <v>0</v>
      </c>
      <c r="I183" s="326" t="s">
        <v>1701</v>
      </c>
      <c r="J183" s="336"/>
      <c r="K183" s="336"/>
      <c r="L183" s="335"/>
      <c r="M183" s="335"/>
      <c r="N183" s="391"/>
      <c r="O183" s="391"/>
    </row>
    <row r="184" spans="1:15" ht="15" customHeight="1" x14ac:dyDescent="0.25">
      <c r="A184" s="46" t="s">
        <v>361</v>
      </c>
      <c r="B184" s="47" t="s">
        <v>173</v>
      </c>
      <c r="C184" s="47" t="s">
        <v>355</v>
      </c>
      <c r="D184" s="47">
        <v>12</v>
      </c>
      <c r="E184" s="46" t="s">
        <v>2421</v>
      </c>
      <c r="F184" s="39" t="s">
        <v>362</v>
      </c>
      <c r="G184" s="44">
        <v>0</v>
      </c>
      <c r="H184" s="44">
        <v>0</v>
      </c>
      <c r="I184" s="326" t="s">
        <v>1701</v>
      </c>
      <c r="J184" s="336"/>
      <c r="K184" s="336"/>
      <c r="L184" s="335"/>
      <c r="M184" s="335"/>
      <c r="N184" s="391"/>
      <c r="O184" s="391"/>
    </row>
    <row r="185" spans="1:15" ht="15" customHeight="1" x14ac:dyDescent="0.25">
      <c r="A185" s="46" t="s">
        <v>363</v>
      </c>
      <c r="B185" s="47" t="s">
        <v>173</v>
      </c>
      <c r="C185" s="47" t="s">
        <v>355</v>
      </c>
      <c r="D185" s="47">
        <v>13</v>
      </c>
      <c r="E185" s="46" t="s">
        <v>2422</v>
      </c>
      <c r="F185" s="39" t="s">
        <v>364</v>
      </c>
      <c r="G185" s="44">
        <v>0</v>
      </c>
      <c r="H185" s="44">
        <v>0</v>
      </c>
      <c r="I185" s="326" t="s">
        <v>1701</v>
      </c>
      <c r="J185" s="336"/>
      <c r="K185" s="336"/>
      <c r="L185" s="335"/>
      <c r="M185" s="335"/>
      <c r="N185" s="391"/>
      <c r="O185" s="391"/>
    </row>
    <row r="186" spans="1:15" ht="15" customHeight="1" x14ac:dyDescent="0.25">
      <c r="A186" s="46" t="s">
        <v>365</v>
      </c>
      <c r="B186" s="47" t="s">
        <v>173</v>
      </c>
      <c r="C186" s="47" t="s">
        <v>355</v>
      </c>
      <c r="D186" s="47">
        <v>14</v>
      </c>
      <c r="E186" s="46" t="s">
        <v>2423</v>
      </c>
      <c r="F186" s="39" t="s">
        <v>366</v>
      </c>
      <c r="G186" s="44">
        <v>0</v>
      </c>
      <c r="H186" s="44">
        <v>0</v>
      </c>
      <c r="I186" s="326" t="s">
        <v>1701</v>
      </c>
      <c r="J186" s="336"/>
      <c r="K186" s="336"/>
      <c r="L186" s="335"/>
      <c r="M186" s="335"/>
      <c r="N186" s="391"/>
      <c r="O186" s="391"/>
    </row>
    <row r="187" spans="1:15" ht="15" customHeight="1" x14ac:dyDescent="0.25">
      <c r="A187" s="46" t="s">
        <v>367</v>
      </c>
      <c r="B187" s="47" t="s">
        <v>173</v>
      </c>
      <c r="C187" s="47" t="s">
        <v>355</v>
      </c>
      <c r="D187" s="47">
        <v>20</v>
      </c>
      <c r="E187" s="46" t="s">
        <v>2424</v>
      </c>
      <c r="F187" s="39" t="s">
        <v>368</v>
      </c>
      <c r="G187" s="44">
        <v>0</v>
      </c>
      <c r="H187" s="44">
        <v>0</v>
      </c>
      <c r="I187" s="326" t="s">
        <v>1701</v>
      </c>
      <c r="J187" s="336"/>
      <c r="K187" s="336"/>
      <c r="L187" s="335"/>
      <c r="M187" s="335"/>
      <c r="N187" s="391"/>
      <c r="O187" s="391"/>
    </row>
    <row r="188" spans="1:15" ht="75" x14ac:dyDescent="0.25">
      <c r="A188" s="46" t="s">
        <v>369</v>
      </c>
      <c r="B188" s="47" t="s">
        <v>173</v>
      </c>
      <c r="C188" s="47" t="s">
        <v>370</v>
      </c>
      <c r="D188" s="47">
        <v>0</v>
      </c>
      <c r="E188" s="46" t="s">
        <v>2425</v>
      </c>
      <c r="F188" s="41" t="s">
        <v>371</v>
      </c>
      <c r="G188" s="42">
        <v>2</v>
      </c>
      <c r="H188" s="42">
        <v>2</v>
      </c>
      <c r="I188" s="326" t="s">
        <v>1701</v>
      </c>
      <c r="J188" s="336" t="s">
        <v>3321</v>
      </c>
      <c r="K188" s="336" t="s">
        <v>3326</v>
      </c>
      <c r="L188" s="335"/>
      <c r="M188" s="335"/>
      <c r="N188" s="391" t="s">
        <v>3389</v>
      </c>
      <c r="O188" s="391"/>
    </row>
    <row r="189" spans="1:15" ht="90" x14ac:dyDescent="0.25">
      <c r="A189" s="46" t="s">
        <v>372</v>
      </c>
      <c r="B189" s="47" t="s">
        <v>173</v>
      </c>
      <c r="C189" s="47" t="s">
        <v>370</v>
      </c>
      <c r="D189" s="47">
        <v>10</v>
      </c>
      <c r="E189" s="46" t="s">
        <v>2426</v>
      </c>
      <c r="F189" s="41" t="s">
        <v>373</v>
      </c>
      <c r="G189" s="42">
        <v>2</v>
      </c>
      <c r="H189" s="42">
        <v>2</v>
      </c>
      <c r="I189" s="326" t="s">
        <v>1701</v>
      </c>
      <c r="J189" s="336" t="s">
        <v>3322</v>
      </c>
      <c r="K189" s="336" t="s">
        <v>3322</v>
      </c>
      <c r="L189" s="387" t="s">
        <v>3446</v>
      </c>
      <c r="M189" s="387" t="s">
        <v>3447</v>
      </c>
      <c r="N189" s="391"/>
      <c r="O189" s="391" t="s">
        <v>3393</v>
      </c>
    </row>
    <row r="190" spans="1:15" ht="90" x14ac:dyDescent="0.25">
      <c r="A190" s="46" t="s">
        <v>374</v>
      </c>
      <c r="B190" s="47" t="s">
        <v>173</v>
      </c>
      <c r="C190" s="47" t="s">
        <v>370</v>
      </c>
      <c r="D190" s="47">
        <v>20</v>
      </c>
      <c r="E190" s="46" t="s">
        <v>2427</v>
      </c>
      <c r="F190" s="41" t="s">
        <v>375</v>
      </c>
      <c r="G190" s="42">
        <v>2</v>
      </c>
      <c r="H190" s="42">
        <v>2</v>
      </c>
      <c r="I190" s="326" t="s">
        <v>1701</v>
      </c>
      <c r="J190" s="336" t="s">
        <v>3322</v>
      </c>
      <c r="K190" s="336" t="s">
        <v>3322</v>
      </c>
      <c r="L190" s="387" t="s">
        <v>3446</v>
      </c>
      <c r="M190" s="387" t="s">
        <v>3447</v>
      </c>
      <c r="N190" s="391"/>
      <c r="O190" s="391" t="s">
        <v>3394</v>
      </c>
    </row>
    <row r="191" spans="1:15" ht="79.5" customHeight="1" x14ac:dyDescent="0.25">
      <c r="A191" s="46" t="s">
        <v>376</v>
      </c>
      <c r="B191" s="47" t="s">
        <v>173</v>
      </c>
      <c r="C191" s="47" t="s">
        <v>377</v>
      </c>
      <c r="D191" s="47">
        <v>0</v>
      </c>
      <c r="E191" s="46" t="s">
        <v>2428</v>
      </c>
      <c r="F191" s="310" t="s">
        <v>378</v>
      </c>
      <c r="G191" s="311">
        <v>2</v>
      </c>
      <c r="H191" s="311">
        <v>2</v>
      </c>
      <c r="I191" s="326" t="s">
        <v>1701</v>
      </c>
      <c r="J191" s="336" t="s">
        <v>3321</v>
      </c>
      <c r="K191" s="336" t="s">
        <v>3326</v>
      </c>
      <c r="L191" s="335"/>
      <c r="M191" s="335"/>
      <c r="N191" s="391" t="s">
        <v>3389</v>
      </c>
      <c r="O191" s="391" t="s">
        <v>3390</v>
      </c>
    </row>
    <row r="192" spans="1:15" ht="15" customHeight="1" x14ac:dyDescent="0.25">
      <c r="A192" s="46" t="s">
        <v>379</v>
      </c>
      <c r="B192" s="47" t="s">
        <v>173</v>
      </c>
      <c r="C192" s="47" t="s">
        <v>377</v>
      </c>
      <c r="D192" s="47">
        <v>10</v>
      </c>
      <c r="E192" s="46" t="s">
        <v>2429</v>
      </c>
      <c r="F192" s="46" t="s">
        <v>380</v>
      </c>
      <c r="G192" s="48">
        <v>0</v>
      </c>
      <c r="H192" s="48">
        <v>0</v>
      </c>
      <c r="I192" s="326" t="s">
        <v>1701</v>
      </c>
      <c r="J192" s="336"/>
      <c r="K192" s="336"/>
      <c r="L192" s="335"/>
      <c r="M192" s="335"/>
      <c r="N192" s="391"/>
      <c r="O192" s="391"/>
    </row>
    <row r="193" spans="1:15" ht="15" customHeight="1" x14ac:dyDescent="0.25">
      <c r="A193" s="46" t="s">
        <v>381</v>
      </c>
      <c r="B193" s="47" t="s">
        <v>173</v>
      </c>
      <c r="C193" s="47" t="s">
        <v>377</v>
      </c>
      <c r="D193" s="47">
        <v>11</v>
      </c>
      <c r="E193" s="46" t="s">
        <v>2430</v>
      </c>
      <c r="F193" s="39" t="s">
        <v>382</v>
      </c>
      <c r="G193" s="44">
        <v>0</v>
      </c>
      <c r="H193" s="44">
        <v>0</v>
      </c>
      <c r="I193" s="326" t="s">
        <v>1701</v>
      </c>
      <c r="J193" s="336"/>
      <c r="K193" s="336"/>
      <c r="L193" s="335"/>
      <c r="M193" s="335"/>
      <c r="N193" s="391"/>
      <c r="O193" s="391"/>
    </row>
    <row r="194" spans="1:15" ht="15" customHeight="1" x14ac:dyDescent="0.25">
      <c r="A194" s="46" t="s">
        <v>383</v>
      </c>
      <c r="B194" s="47" t="s">
        <v>173</v>
      </c>
      <c r="C194" s="47" t="s">
        <v>377</v>
      </c>
      <c r="D194" s="47">
        <v>12</v>
      </c>
      <c r="E194" s="46" t="s">
        <v>2431</v>
      </c>
      <c r="F194" s="39" t="s">
        <v>384</v>
      </c>
      <c r="G194" s="44">
        <v>0</v>
      </c>
      <c r="H194" s="44">
        <v>0</v>
      </c>
      <c r="I194" s="326" t="s">
        <v>1701</v>
      </c>
      <c r="J194" s="336"/>
      <c r="K194" s="336"/>
      <c r="L194" s="335"/>
      <c r="M194" s="335"/>
      <c r="N194" s="391"/>
      <c r="O194" s="391"/>
    </row>
    <row r="195" spans="1:15" ht="15" customHeight="1" x14ac:dyDescent="0.25">
      <c r="A195" s="46" t="s">
        <v>385</v>
      </c>
      <c r="B195" s="47" t="s">
        <v>173</v>
      </c>
      <c r="C195" s="47" t="s">
        <v>377</v>
      </c>
      <c r="D195" s="47">
        <v>13</v>
      </c>
      <c r="E195" s="46" t="s">
        <v>2432</v>
      </c>
      <c r="F195" s="39" t="s">
        <v>386</v>
      </c>
      <c r="G195" s="44">
        <v>0</v>
      </c>
      <c r="H195" s="44">
        <v>0</v>
      </c>
      <c r="I195" s="326" t="s">
        <v>1701</v>
      </c>
      <c r="J195" s="336"/>
      <c r="K195" s="336"/>
      <c r="L195" s="335"/>
      <c r="M195" s="335"/>
      <c r="N195" s="391"/>
      <c r="O195" s="391"/>
    </row>
    <row r="196" spans="1:15" ht="15" customHeight="1" x14ac:dyDescent="0.25">
      <c r="A196" s="46" t="s">
        <v>387</v>
      </c>
      <c r="B196" s="47" t="s">
        <v>173</v>
      </c>
      <c r="C196" s="47" t="s">
        <v>377</v>
      </c>
      <c r="D196" s="47">
        <v>14</v>
      </c>
      <c r="E196" s="46" t="s">
        <v>2433</v>
      </c>
      <c r="F196" s="39" t="s">
        <v>388</v>
      </c>
      <c r="G196" s="44">
        <v>0</v>
      </c>
      <c r="H196" s="44">
        <v>0</v>
      </c>
      <c r="I196" s="326" t="s">
        <v>1701</v>
      </c>
      <c r="J196" s="336"/>
      <c r="K196" s="336"/>
      <c r="L196" s="335"/>
      <c r="M196" s="335"/>
      <c r="N196" s="391"/>
      <c r="O196" s="391"/>
    </row>
    <row r="197" spans="1:15" ht="15" customHeight="1" x14ac:dyDescent="0.25">
      <c r="A197" s="46" t="s">
        <v>389</v>
      </c>
      <c r="B197" s="47" t="s">
        <v>173</v>
      </c>
      <c r="C197" s="47" t="s">
        <v>377</v>
      </c>
      <c r="D197" s="47">
        <v>15</v>
      </c>
      <c r="E197" s="46" t="s">
        <v>2434</v>
      </c>
      <c r="F197" s="39" t="s">
        <v>390</v>
      </c>
      <c r="G197" s="44">
        <v>0</v>
      </c>
      <c r="H197" s="44">
        <v>0</v>
      </c>
      <c r="I197" s="326" t="s">
        <v>1701</v>
      </c>
      <c r="J197" s="336"/>
      <c r="K197" s="336"/>
      <c r="L197" s="335"/>
      <c r="M197" s="335"/>
      <c r="N197" s="391"/>
      <c r="O197" s="391" t="s">
        <v>3449</v>
      </c>
    </row>
    <row r="198" spans="1:15" ht="15" customHeight="1" x14ac:dyDescent="0.25">
      <c r="A198" s="46" t="s">
        <v>391</v>
      </c>
      <c r="B198" s="47" t="s">
        <v>173</v>
      </c>
      <c r="C198" s="47" t="s">
        <v>377</v>
      </c>
      <c r="D198" s="47">
        <v>16</v>
      </c>
      <c r="E198" s="46" t="s">
        <v>2435</v>
      </c>
      <c r="F198" s="39" t="s">
        <v>392</v>
      </c>
      <c r="G198" s="44">
        <v>0</v>
      </c>
      <c r="H198" s="44">
        <v>0</v>
      </c>
      <c r="I198" s="326" t="s">
        <v>1701</v>
      </c>
      <c r="J198" s="336"/>
      <c r="K198" s="336"/>
      <c r="L198" s="335"/>
      <c r="M198" s="335"/>
      <c r="N198" s="391"/>
      <c r="O198" s="391"/>
    </row>
    <row r="199" spans="1:15" ht="15" customHeight="1" x14ac:dyDescent="0.25">
      <c r="A199" s="46" t="s">
        <v>393</v>
      </c>
      <c r="B199" s="47" t="s">
        <v>173</v>
      </c>
      <c r="C199" s="47" t="s">
        <v>377</v>
      </c>
      <c r="D199" s="47">
        <v>17</v>
      </c>
      <c r="E199" s="46" t="s">
        <v>2436</v>
      </c>
      <c r="F199" s="39" t="s">
        <v>394</v>
      </c>
      <c r="G199" s="44">
        <v>0</v>
      </c>
      <c r="H199" s="44">
        <v>0</v>
      </c>
      <c r="I199" s="326" t="s">
        <v>1701</v>
      </c>
      <c r="J199" s="336"/>
      <c r="K199" s="336"/>
      <c r="L199" s="335"/>
      <c r="M199" s="335"/>
      <c r="N199" s="391"/>
      <c r="O199" s="391"/>
    </row>
    <row r="200" spans="1:15" ht="15" customHeight="1" x14ac:dyDescent="0.25">
      <c r="A200" s="46" t="s">
        <v>395</v>
      </c>
      <c r="B200" s="47" t="s">
        <v>173</v>
      </c>
      <c r="C200" s="47" t="s">
        <v>377</v>
      </c>
      <c r="D200" s="47">
        <v>20</v>
      </c>
      <c r="E200" s="46" t="s">
        <v>2437</v>
      </c>
      <c r="F200" s="39" t="s">
        <v>396</v>
      </c>
      <c r="G200" s="44">
        <v>0</v>
      </c>
      <c r="H200" s="44">
        <v>0</v>
      </c>
      <c r="I200" s="326" t="s">
        <v>1701</v>
      </c>
      <c r="J200" s="336"/>
      <c r="K200" s="336"/>
      <c r="L200" s="335"/>
      <c r="M200" s="335"/>
      <c r="N200" s="391"/>
      <c r="O200" s="391"/>
    </row>
    <row r="201" spans="1:15" ht="15" customHeight="1" x14ac:dyDescent="0.25">
      <c r="A201" s="46" t="s">
        <v>397</v>
      </c>
      <c r="B201" s="47" t="s">
        <v>173</v>
      </c>
      <c r="C201" s="47" t="s">
        <v>377</v>
      </c>
      <c r="D201" s="47">
        <v>30</v>
      </c>
      <c r="E201" s="46" t="s">
        <v>2438</v>
      </c>
      <c r="F201" s="39" t="s">
        <v>398</v>
      </c>
      <c r="G201" s="44">
        <v>0</v>
      </c>
      <c r="H201" s="44">
        <v>0</v>
      </c>
      <c r="I201" s="326" t="s">
        <v>1701</v>
      </c>
      <c r="J201" s="336"/>
      <c r="K201" s="336"/>
      <c r="L201" s="335"/>
      <c r="M201" s="335"/>
      <c r="N201" s="391"/>
      <c r="O201" s="391"/>
    </row>
    <row r="202" spans="1:15" ht="15" customHeight="1" x14ac:dyDescent="0.25">
      <c r="A202" s="46" t="s">
        <v>399</v>
      </c>
      <c r="B202" s="47" t="s">
        <v>173</v>
      </c>
      <c r="C202" s="47" t="s">
        <v>377</v>
      </c>
      <c r="D202" s="47">
        <v>40</v>
      </c>
      <c r="E202" s="46" t="s">
        <v>2439</v>
      </c>
      <c r="F202" s="39" t="s">
        <v>400</v>
      </c>
      <c r="G202" s="44">
        <v>0</v>
      </c>
      <c r="H202" s="44">
        <v>0</v>
      </c>
      <c r="I202" s="326" t="s">
        <v>1701</v>
      </c>
      <c r="J202" s="336"/>
      <c r="K202" s="336"/>
      <c r="L202" s="335"/>
      <c r="M202" s="335"/>
      <c r="N202" s="391"/>
      <c r="O202" s="391"/>
    </row>
    <row r="203" spans="1:15" ht="15" customHeight="1" x14ac:dyDescent="0.25">
      <c r="A203" s="46" t="s">
        <v>401</v>
      </c>
      <c r="B203" s="47" t="s">
        <v>173</v>
      </c>
      <c r="C203" s="47" t="s">
        <v>377</v>
      </c>
      <c r="D203" s="47">
        <v>41</v>
      </c>
      <c r="E203" s="46" t="s">
        <v>2440</v>
      </c>
      <c r="F203" s="39" t="s">
        <v>402</v>
      </c>
      <c r="G203" s="44">
        <v>0</v>
      </c>
      <c r="H203" s="44">
        <v>0</v>
      </c>
      <c r="I203" s="326" t="s">
        <v>1701</v>
      </c>
      <c r="J203" s="336"/>
      <c r="K203" s="336"/>
      <c r="L203" s="335"/>
      <c r="M203" s="335"/>
      <c r="N203" s="391"/>
      <c r="O203" s="391"/>
    </row>
    <row r="204" spans="1:15" ht="15" customHeight="1" x14ac:dyDescent="0.25">
      <c r="A204" s="46" t="s">
        <v>403</v>
      </c>
      <c r="B204" s="47" t="s">
        <v>173</v>
      </c>
      <c r="C204" s="47" t="s">
        <v>377</v>
      </c>
      <c r="D204" s="47">
        <v>42</v>
      </c>
      <c r="E204" s="46" t="s">
        <v>2441</v>
      </c>
      <c r="F204" s="39" t="s">
        <v>404</v>
      </c>
      <c r="G204" s="44">
        <v>0</v>
      </c>
      <c r="H204" s="44">
        <v>0</v>
      </c>
      <c r="I204" s="326" t="s">
        <v>1701</v>
      </c>
      <c r="J204" s="336"/>
      <c r="K204" s="336"/>
      <c r="L204" s="335"/>
      <c r="M204" s="335"/>
      <c r="N204" s="391"/>
      <c r="O204" s="391"/>
    </row>
    <row r="205" spans="1:15" ht="75" x14ac:dyDescent="0.25">
      <c r="A205" s="46" t="s">
        <v>405</v>
      </c>
      <c r="B205" s="47" t="s">
        <v>173</v>
      </c>
      <c r="C205" s="47" t="s">
        <v>377</v>
      </c>
      <c r="D205" s="47">
        <v>50</v>
      </c>
      <c r="E205" s="46" t="s">
        <v>2442</v>
      </c>
      <c r="F205" s="41" t="s">
        <v>406</v>
      </c>
      <c r="G205" s="42">
        <v>2</v>
      </c>
      <c r="H205" s="42">
        <v>2</v>
      </c>
      <c r="I205" s="326" t="s">
        <v>1701</v>
      </c>
      <c r="J205" s="336" t="s">
        <v>3321</v>
      </c>
      <c r="K205" s="336" t="s">
        <v>3326</v>
      </c>
      <c r="L205" s="335"/>
      <c r="M205" s="335"/>
      <c r="N205" s="391" t="s">
        <v>3389</v>
      </c>
      <c r="O205" s="391"/>
    </row>
    <row r="206" spans="1:15" ht="15" customHeight="1" x14ac:dyDescent="0.25">
      <c r="A206" s="46" t="s">
        <v>407</v>
      </c>
      <c r="B206" s="47" t="s">
        <v>173</v>
      </c>
      <c r="C206" s="47" t="s">
        <v>377</v>
      </c>
      <c r="D206" s="47">
        <v>51</v>
      </c>
      <c r="E206" s="46" t="s">
        <v>2443</v>
      </c>
      <c r="F206" s="43" t="s">
        <v>408</v>
      </c>
      <c r="G206" s="44">
        <v>1</v>
      </c>
      <c r="H206" s="48">
        <v>1</v>
      </c>
      <c r="I206" s="326" t="s">
        <v>1701</v>
      </c>
      <c r="J206" s="336"/>
      <c r="K206" s="336"/>
      <c r="L206" s="335"/>
      <c r="M206" s="335"/>
      <c r="N206" s="391"/>
      <c r="O206" s="391" t="s">
        <v>3395</v>
      </c>
    </row>
    <row r="207" spans="1:15" ht="15" customHeight="1" x14ac:dyDescent="0.25">
      <c r="A207" s="46" t="s">
        <v>409</v>
      </c>
      <c r="B207" s="47" t="s">
        <v>173</v>
      </c>
      <c r="C207" s="47" t="s">
        <v>377</v>
      </c>
      <c r="D207" s="47">
        <v>52</v>
      </c>
      <c r="E207" s="46" t="s">
        <v>2444</v>
      </c>
      <c r="F207" s="39" t="s">
        <v>410</v>
      </c>
      <c r="G207" s="44">
        <v>0</v>
      </c>
      <c r="H207" s="44">
        <v>0</v>
      </c>
      <c r="I207" s="326" t="s">
        <v>1701</v>
      </c>
      <c r="J207" s="336"/>
      <c r="K207" s="336"/>
      <c r="L207" s="335"/>
      <c r="M207" s="335"/>
      <c r="N207" s="391"/>
      <c r="O207" s="391"/>
    </row>
    <row r="208" spans="1:15" ht="15" customHeight="1" x14ac:dyDescent="0.25">
      <c r="A208" s="46" t="s">
        <v>411</v>
      </c>
      <c r="B208" s="47" t="s">
        <v>173</v>
      </c>
      <c r="C208" s="47" t="s">
        <v>377</v>
      </c>
      <c r="D208" s="47">
        <v>53</v>
      </c>
      <c r="E208" s="46" t="s">
        <v>2445</v>
      </c>
      <c r="F208" s="39" t="s">
        <v>412</v>
      </c>
      <c r="G208" s="44">
        <v>0</v>
      </c>
      <c r="H208" s="44">
        <v>0</v>
      </c>
      <c r="I208" s="326" t="s">
        <v>1701</v>
      </c>
      <c r="J208" s="336"/>
      <c r="K208" s="336"/>
      <c r="L208" s="335"/>
      <c r="M208" s="335"/>
      <c r="N208" s="391"/>
      <c r="O208" s="391"/>
    </row>
    <row r="209" spans="1:15" ht="15" customHeight="1" x14ac:dyDescent="0.25">
      <c r="A209" s="46" t="s">
        <v>413</v>
      </c>
      <c r="B209" s="47" t="s">
        <v>173</v>
      </c>
      <c r="C209" s="47" t="s">
        <v>377</v>
      </c>
      <c r="D209" s="47">
        <v>59</v>
      </c>
      <c r="E209" s="46" t="s">
        <v>2446</v>
      </c>
      <c r="F209" s="46" t="s">
        <v>414</v>
      </c>
      <c r="G209" s="48">
        <v>0</v>
      </c>
      <c r="H209" s="48">
        <v>0</v>
      </c>
      <c r="I209" s="326" t="s">
        <v>1701</v>
      </c>
      <c r="J209" s="336"/>
      <c r="K209" s="336"/>
      <c r="L209" s="335"/>
      <c r="M209" s="335"/>
      <c r="N209" s="391"/>
      <c r="O209" s="391"/>
    </row>
    <row r="210" spans="1:15" ht="15" customHeight="1" x14ac:dyDescent="0.25">
      <c r="A210" s="46" t="s">
        <v>415</v>
      </c>
      <c r="B210" s="47" t="s">
        <v>173</v>
      </c>
      <c r="C210" s="47" t="s">
        <v>377</v>
      </c>
      <c r="D210" s="47">
        <v>60</v>
      </c>
      <c r="E210" s="46" t="s">
        <v>2447</v>
      </c>
      <c r="F210" s="43" t="s">
        <v>416</v>
      </c>
      <c r="G210" s="44">
        <v>1</v>
      </c>
      <c r="H210" s="48">
        <v>1</v>
      </c>
      <c r="I210" s="326" t="s">
        <v>1701</v>
      </c>
      <c r="J210" s="336"/>
      <c r="K210" s="336"/>
      <c r="L210" s="335"/>
      <c r="M210" s="335"/>
      <c r="N210" s="391" t="s">
        <v>3396</v>
      </c>
      <c r="O210" s="391" t="s">
        <v>3395</v>
      </c>
    </row>
    <row r="211" spans="1:15" ht="15" customHeight="1" x14ac:dyDescent="0.25">
      <c r="A211" s="46" t="s">
        <v>417</v>
      </c>
      <c r="B211" s="47" t="s">
        <v>173</v>
      </c>
      <c r="C211" s="47" t="s">
        <v>418</v>
      </c>
      <c r="D211" s="47">
        <v>0</v>
      </c>
      <c r="E211" s="46" t="s">
        <v>2448</v>
      </c>
      <c r="F211" s="39" t="s">
        <v>419</v>
      </c>
      <c r="G211" s="44">
        <v>0</v>
      </c>
      <c r="H211" s="44">
        <v>0</v>
      </c>
      <c r="I211" s="326" t="s">
        <v>1701</v>
      </c>
      <c r="J211" s="336"/>
      <c r="K211" s="336"/>
      <c r="L211" s="335"/>
      <c r="M211" s="335"/>
      <c r="N211" s="391"/>
      <c r="O211" s="391"/>
    </row>
    <row r="212" spans="1:15" ht="15" customHeight="1" x14ac:dyDescent="0.25">
      <c r="A212" s="46" t="s">
        <v>420</v>
      </c>
      <c r="B212" s="47" t="s">
        <v>173</v>
      </c>
      <c r="C212" s="47" t="s">
        <v>418</v>
      </c>
      <c r="D212" s="47">
        <v>10</v>
      </c>
      <c r="E212" s="46" t="s">
        <v>2449</v>
      </c>
      <c r="F212" s="39" t="s">
        <v>421</v>
      </c>
      <c r="G212" s="44">
        <v>0</v>
      </c>
      <c r="H212" s="44">
        <v>0</v>
      </c>
      <c r="I212" s="326" t="s">
        <v>1701</v>
      </c>
      <c r="J212" s="336"/>
      <c r="K212" s="336"/>
      <c r="L212" s="335"/>
      <c r="M212" s="335"/>
      <c r="N212" s="391"/>
      <c r="O212" s="391"/>
    </row>
    <row r="213" spans="1:15" ht="15" customHeight="1" x14ac:dyDescent="0.25">
      <c r="A213" s="46" t="s">
        <v>422</v>
      </c>
      <c r="B213" s="47" t="s">
        <v>173</v>
      </c>
      <c r="C213" s="47" t="s">
        <v>418</v>
      </c>
      <c r="D213" s="47">
        <v>20</v>
      </c>
      <c r="E213" s="46" t="s">
        <v>2450</v>
      </c>
      <c r="F213" s="39" t="s">
        <v>423</v>
      </c>
      <c r="G213" s="44">
        <v>0</v>
      </c>
      <c r="H213" s="44">
        <v>0</v>
      </c>
      <c r="I213" s="326" t="s">
        <v>1701</v>
      </c>
      <c r="J213" s="336"/>
      <c r="K213" s="336"/>
      <c r="L213" s="335"/>
      <c r="M213" s="335"/>
      <c r="N213" s="391"/>
      <c r="O213" s="391"/>
    </row>
    <row r="214" spans="1:15" ht="15" customHeight="1" x14ac:dyDescent="0.25">
      <c r="A214" s="46" t="s">
        <v>424</v>
      </c>
      <c r="B214" s="47" t="s">
        <v>173</v>
      </c>
      <c r="C214" s="47" t="s">
        <v>425</v>
      </c>
      <c r="D214" s="47">
        <v>0</v>
      </c>
      <c r="E214" s="46" t="s">
        <v>2451</v>
      </c>
      <c r="F214" s="39" t="s">
        <v>426</v>
      </c>
      <c r="G214" s="44">
        <v>0</v>
      </c>
      <c r="H214" s="44">
        <v>0</v>
      </c>
      <c r="I214" s="326" t="s">
        <v>1701</v>
      </c>
      <c r="J214" s="336"/>
      <c r="K214" s="336"/>
      <c r="L214" s="335"/>
      <c r="M214" s="335"/>
      <c r="N214" s="391"/>
      <c r="O214" s="391"/>
    </row>
    <row r="215" spans="1:15" ht="15" customHeight="1" x14ac:dyDescent="0.25">
      <c r="A215" s="46" t="s">
        <v>427</v>
      </c>
      <c r="B215" s="47" t="s">
        <v>173</v>
      </c>
      <c r="C215" s="47" t="s">
        <v>425</v>
      </c>
      <c r="D215" s="47">
        <v>10</v>
      </c>
      <c r="E215" s="46" t="s">
        <v>2452</v>
      </c>
      <c r="F215" s="39" t="s">
        <v>428</v>
      </c>
      <c r="G215" s="44">
        <v>0</v>
      </c>
      <c r="H215" s="44">
        <v>0</v>
      </c>
      <c r="I215" s="326" t="s">
        <v>1701</v>
      </c>
      <c r="J215" s="336"/>
      <c r="K215" s="336"/>
      <c r="L215" s="335"/>
      <c r="M215" s="335"/>
      <c r="N215" s="391"/>
      <c r="O215" s="391"/>
    </row>
    <row r="216" spans="1:15" ht="15" customHeight="1" x14ac:dyDescent="0.25">
      <c r="A216" s="46" t="s">
        <v>429</v>
      </c>
      <c r="B216" s="47" t="s">
        <v>173</v>
      </c>
      <c r="C216" s="47" t="s">
        <v>425</v>
      </c>
      <c r="D216" s="47">
        <v>11</v>
      </c>
      <c r="E216" s="46" t="s">
        <v>2453</v>
      </c>
      <c r="F216" s="39" t="s">
        <v>430</v>
      </c>
      <c r="G216" s="44">
        <v>0</v>
      </c>
      <c r="H216" s="44">
        <v>0</v>
      </c>
      <c r="I216" s="326" t="s">
        <v>1701</v>
      </c>
      <c r="J216" s="336"/>
      <c r="K216" s="336"/>
      <c r="L216" s="335"/>
      <c r="M216" s="335"/>
      <c r="N216" s="391"/>
      <c r="O216" s="391"/>
    </row>
    <row r="217" spans="1:15" ht="15" customHeight="1" x14ac:dyDescent="0.25">
      <c r="A217" s="46" t="s">
        <v>431</v>
      </c>
      <c r="B217" s="47" t="s">
        <v>173</v>
      </c>
      <c r="C217" s="47" t="s">
        <v>425</v>
      </c>
      <c r="D217" s="47">
        <v>19</v>
      </c>
      <c r="E217" s="46" t="s">
        <v>2454</v>
      </c>
      <c r="F217" s="39" t="s">
        <v>432</v>
      </c>
      <c r="G217" s="44">
        <v>0</v>
      </c>
      <c r="H217" s="44">
        <v>0</v>
      </c>
      <c r="I217" s="326" t="s">
        <v>1701</v>
      </c>
      <c r="J217" s="336"/>
      <c r="K217" s="336"/>
      <c r="L217" s="335"/>
      <c r="M217" s="335"/>
      <c r="N217" s="391"/>
      <c r="O217" s="391"/>
    </row>
    <row r="218" spans="1:15" ht="15" customHeight="1" x14ac:dyDescent="0.25">
      <c r="A218" s="46" t="s">
        <v>433</v>
      </c>
      <c r="B218" s="47" t="s">
        <v>173</v>
      </c>
      <c r="C218" s="47" t="s">
        <v>425</v>
      </c>
      <c r="D218" s="47">
        <v>20</v>
      </c>
      <c r="E218" s="46" t="s">
        <v>2455</v>
      </c>
      <c r="F218" s="39" t="s">
        <v>434</v>
      </c>
      <c r="G218" s="44">
        <v>0</v>
      </c>
      <c r="H218" s="44">
        <v>0</v>
      </c>
      <c r="I218" s="326" t="s">
        <v>1701</v>
      </c>
      <c r="J218" s="336"/>
      <c r="K218" s="336"/>
      <c r="L218" s="335"/>
      <c r="M218" s="335"/>
      <c r="N218" s="391"/>
      <c r="O218" s="391"/>
    </row>
    <row r="219" spans="1:15" ht="15" customHeight="1" x14ac:dyDescent="0.25">
      <c r="A219" s="46" t="s">
        <v>435</v>
      </c>
      <c r="B219" s="47" t="s">
        <v>173</v>
      </c>
      <c r="C219" s="47" t="s">
        <v>425</v>
      </c>
      <c r="D219" s="47">
        <v>21</v>
      </c>
      <c r="E219" s="46" t="s">
        <v>2456</v>
      </c>
      <c r="F219" s="39" t="s">
        <v>436</v>
      </c>
      <c r="G219" s="44">
        <v>0</v>
      </c>
      <c r="H219" s="44">
        <v>0</v>
      </c>
      <c r="I219" s="326" t="s">
        <v>1701</v>
      </c>
      <c r="J219" s="336"/>
      <c r="K219" s="336"/>
      <c r="L219" s="335"/>
      <c r="M219" s="335"/>
      <c r="N219" s="391"/>
      <c r="O219" s="391"/>
    </row>
    <row r="220" spans="1:15" ht="15" customHeight="1" x14ac:dyDescent="0.25">
      <c r="A220" s="46" t="s">
        <v>437</v>
      </c>
      <c r="B220" s="47" t="s">
        <v>173</v>
      </c>
      <c r="C220" s="47" t="s">
        <v>425</v>
      </c>
      <c r="D220" s="47">
        <v>22</v>
      </c>
      <c r="E220" s="46" t="s">
        <v>2457</v>
      </c>
      <c r="F220" s="39" t="s">
        <v>438</v>
      </c>
      <c r="G220" s="44">
        <v>0</v>
      </c>
      <c r="H220" s="44">
        <v>0</v>
      </c>
      <c r="I220" s="326" t="s">
        <v>1701</v>
      </c>
      <c r="J220" s="336"/>
      <c r="K220" s="336"/>
      <c r="L220" s="335"/>
      <c r="M220" s="335"/>
      <c r="N220" s="391"/>
      <c r="O220" s="391"/>
    </row>
    <row r="221" spans="1:15" ht="15" customHeight="1" x14ac:dyDescent="0.25">
      <c r="A221" s="46" t="s">
        <v>439</v>
      </c>
      <c r="B221" s="47" t="s">
        <v>173</v>
      </c>
      <c r="C221" s="47" t="s">
        <v>425</v>
      </c>
      <c r="D221" s="47">
        <v>23</v>
      </c>
      <c r="E221" s="46" t="s">
        <v>2458</v>
      </c>
      <c r="F221" s="39" t="s">
        <v>440</v>
      </c>
      <c r="G221" s="44">
        <v>0</v>
      </c>
      <c r="H221" s="44">
        <v>0</v>
      </c>
      <c r="I221" s="326" t="s">
        <v>1701</v>
      </c>
      <c r="J221" s="336"/>
      <c r="K221" s="336"/>
      <c r="L221" s="335"/>
      <c r="M221" s="335"/>
      <c r="N221" s="391"/>
      <c r="O221" s="391"/>
    </row>
    <row r="222" spans="1:15" ht="15" customHeight="1" x14ac:dyDescent="0.25">
      <c r="A222" s="46" t="s">
        <v>441</v>
      </c>
      <c r="B222" s="47" t="s">
        <v>173</v>
      </c>
      <c r="C222" s="47" t="s">
        <v>425</v>
      </c>
      <c r="D222" s="47">
        <v>29</v>
      </c>
      <c r="E222" s="46" t="s">
        <v>2459</v>
      </c>
      <c r="F222" s="39" t="s">
        <v>442</v>
      </c>
      <c r="G222" s="44">
        <v>0</v>
      </c>
      <c r="H222" s="44">
        <v>0</v>
      </c>
      <c r="I222" s="326" t="s">
        <v>1701</v>
      </c>
      <c r="J222" s="336"/>
      <c r="K222" s="336"/>
      <c r="L222" s="335"/>
      <c r="M222" s="335"/>
      <c r="N222" s="391"/>
      <c r="O222" s="391"/>
    </row>
    <row r="223" spans="1:15" ht="15" customHeight="1" x14ac:dyDescent="0.25">
      <c r="A223" s="46" t="s">
        <v>443</v>
      </c>
      <c r="B223" s="47" t="s">
        <v>173</v>
      </c>
      <c r="C223" s="47" t="s">
        <v>444</v>
      </c>
      <c r="D223" s="47">
        <v>0</v>
      </c>
      <c r="E223" s="46" t="s">
        <v>2460</v>
      </c>
      <c r="F223" s="39" t="s">
        <v>445</v>
      </c>
      <c r="G223" s="44">
        <v>0</v>
      </c>
      <c r="H223" s="44">
        <v>0</v>
      </c>
      <c r="I223" s="326" t="s">
        <v>1701</v>
      </c>
      <c r="J223" s="336"/>
      <c r="K223" s="336"/>
      <c r="L223" s="335"/>
      <c r="M223" s="335"/>
      <c r="N223" s="391"/>
      <c r="O223" s="391"/>
    </row>
    <row r="224" spans="1:15" ht="15" customHeight="1" x14ac:dyDescent="0.25">
      <c r="A224" s="46" t="s">
        <v>446</v>
      </c>
      <c r="B224" s="47" t="s">
        <v>173</v>
      </c>
      <c r="C224" s="47" t="s">
        <v>444</v>
      </c>
      <c r="D224" s="47">
        <v>10</v>
      </c>
      <c r="E224" s="46" t="s">
        <v>2461</v>
      </c>
      <c r="F224" s="39" t="s">
        <v>447</v>
      </c>
      <c r="G224" s="44">
        <v>0</v>
      </c>
      <c r="H224" s="44">
        <v>0</v>
      </c>
      <c r="I224" s="326" t="s">
        <v>1701</v>
      </c>
      <c r="J224" s="336"/>
      <c r="K224" s="336"/>
      <c r="L224" s="335"/>
      <c r="M224" s="335"/>
      <c r="N224" s="391"/>
      <c r="O224" s="391"/>
    </row>
    <row r="225" spans="1:15" ht="15" customHeight="1" x14ac:dyDescent="0.25">
      <c r="A225" s="46" t="s">
        <v>448</v>
      </c>
      <c r="B225" s="47" t="s">
        <v>173</v>
      </c>
      <c r="C225" s="47" t="s">
        <v>444</v>
      </c>
      <c r="D225" s="47">
        <v>11</v>
      </c>
      <c r="E225" s="46" t="s">
        <v>2462</v>
      </c>
      <c r="F225" s="39" t="s">
        <v>449</v>
      </c>
      <c r="G225" s="44">
        <v>0</v>
      </c>
      <c r="H225" s="44">
        <v>0</v>
      </c>
      <c r="I225" s="326" t="s">
        <v>1701</v>
      </c>
      <c r="J225" s="336"/>
      <c r="K225" s="336"/>
      <c r="L225" s="335"/>
      <c r="M225" s="335"/>
      <c r="N225" s="391"/>
      <c r="O225" s="391"/>
    </row>
    <row r="226" spans="1:15" ht="15" customHeight="1" x14ac:dyDescent="0.25">
      <c r="A226" s="46" t="s">
        <v>450</v>
      </c>
      <c r="B226" s="47" t="s">
        <v>173</v>
      </c>
      <c r="C226" s="47" t="s">
        <v>444</v>
      </c>
      <c r="D226" s="47">
        <v>12</v>
      </c>
      <c r="E226" s="46" t="s">
        <v>2463</v>
      </c>
      <c r="F226" s="39" t="s">
        <v>451</v>
      </c>
      <c r="G226" s="44">
        <v>0</v>
      </c>
      <c r="H226" s="44">
        <v>0</v>
      </c>
      <c r="I226" s="326" t="s">
        <v>1701</v>
      </c>
      <c r="J226" s="336"/>
      <c r="K226" s="336"/>
      <c r="L226" s="335"/>
      <c r="M226" s="335"/>
      <c r="N226" s="391"/>
      <c r="O226" s="391"/>
    </row>
    <row r="227" spans="1:15" ht="15" customHeight="1" x14ac:dyDescent="0.25">
      <c r="A227" s="46" t="s">
        <v>452</v>
      </c>
      <c r="B227" s="47" t="s">
        <v>173</v>
      </c>
      <c r="C227" s="47" t="s">
        <v>444</v>
      </c>
      <c r="D227" s="47">
        <v>13</v>
      </c>
      <c r="E227" s="46" t="s">
        <v>2464</v>
      </c>
      <c r="F227" s="39" t="s">
        <v>453</v>
      </c>
      <c r="G227" s="44">
        <v>0</v>
      </c>
      <c r="H227" s="44">
        <v>0</v>
      </c>
      <c r="I227" s="326" t="s">
        <v>1701</v>
      </c>
      <c r="J227" s="336"/>
      <c r="K227" s="336"/>
      <c r="L227" s="335"/>
      <c r="M227" s="335"/>
      <c r="N227" s="391"/>
      <c r="O227" s="391"/>
    </row>
    <row r="228" spans="1:15" ht="15" customHeight="1" x14ac:dyDescent="0.25">
      <c r="A228" s="46" t="s">
        <v>454</v>
      </c>
      <c r="B228" s="47" t="s">
        <v>173</v>
      </c>
      <c r="C228" s="47" t="s">
        <v>444</v>
      </c>
      <c r="D228" s="47">
        <v>14</v>
      </c>
      <c r="E228" s="46" t="s">
        <v>2465</v>
      </c>
      <c r="F228" s="39" t="s">
        <v>455</v>
      </c>
      <c r="G228" s="44">
        <v>0</v>
      </c>
      <c r="H228" s="44">
        <v>0</v>
      </c>
      <c r="I228" s="326" t="s">
        <v>1701</v>
      </c>
      <c r="J228" s="336"/>
      <c r="K228" s="336"/>
      <c r="L228" s="335"/>
      <c r="M228" s="335"/>
      <c r="N228" s="391"/>
      <c r="O228" s="391"/>
    </row>
    <row r="229" spans="1:15" ht="15" customHeight="1" x14ac:dyDescent="0.25">
      <c r="A229" s="46" t="s">
        <v>456</v>
      </c>
      <c r="B229" s="47" t="s">
        <v>173</v>
      </c>
      <c r="C229" s="47" t="s">
        <v>444</v>
      </c>
      <c r="D229" s="47">
        <v>19</v>
      </c>
      <c r="E229" s="46" t="s">
        <v>2466</v>
      </c>
      <c r="F229" s="39" t="s">
        <v>457</v>
      </c>
      <c r="G229" s="44">
        <v>0</v>
      </c>
      <c r="H229" s="44">
        <v>0</v>
      </c>
      <c r="I229" s="326" t="s">
        <v>1701</v>
      </c>
      <c r="J229" s="336"/>
      <c r="K229" s="336"/>
      <c r="L229" s="335"/>
      <c r="M229" s="335"/>
      <c r="N229" s="391"/>
      <c r="O229" s="391"/>
    </row>
    <row r="230" spans="1:15" ht="15" customHeight="1" x14ac:dyDescent="0.25">
      <c r="A230" s="46" t="s">
        <v>458</v>
      </c>
      <c r="B230" s="47" t="s">
        <v>173</v>
      </c>
      <c r="C230" s="47" t="s">
        <v>444</v>
      </c>
      <c r="D230" s="47">
        <v>20</v>
      </c>
      <c r="E230" s="46" t="s">
        <v>2467</v>
      </c>
      <c r="F230" s="39" t="s">
        <v>459</v>
      </c>
      <c r="G230" s="44">
        <v>0</v>
      </c>
      <c r="H230" s="44">
        <v>0</v>
      </c>
      <c r="I230" s="326" t="s">
        <v>1701</v>
      </c>
      <c r="J230" s="336"/>
      <c r="K230" s="336"/>
      <c r="L230" s="335"/>
      <c r="M230" s="335"/>
      <c r="N230" s="391"/>
      <c r="O230" s="391"/>
    </row>
    <row r="231" spans="1:15" ht="15" customHeight="1" x14ac:dyDescent="0.25">
      <c r="A231" s="46" t="s">
        <v>460</v>
      </c>
      <c r="B231" s="47" t="s">
        <v>173</v>
      </c>
      <c r="C231" s="47" t="s">
        <v>444</v>
      </c>
      <c r="D231" s="47">
        <v>30</v>
      </c>
      <c r="E231" s="46" t="s">
        <v>2468</v>
      </c>
      <c r="F231" s="39" t="s">
        <v>461</v>
      </c>
      <c r="G231" s="44">
        <v>0</v>
      </c>
      <c r="H231" s="44">
        <v>0</v>
      </c>
      <c r="I231" s="326" t="s">
        <v>1701</v>
      </c>
      <c r="J231" s="336"/>
      <c r="K231" s="336"/>
      <c r="L231" s="335"/>
      <c r="M231" s="335"/>
      <c r="N231" s="391"/>
      <c r="O231" s="391"/>
    </row>
    <row r="232" spans="1:15" ht="15" customHeight="1" x14ac:dyDescent="0.25">
      <c r="A232" s="46" t="s">
        <v>462</v>
      </c>
      <c r="B232" s="47" t="s">
        <v>173</v>
      </c>
      <c r="C232" s="47" t="s">
        <v>444</v>
      </c>
      <c r="D232" s="47">
        <v>31</v>
      </c>
      <c r="E232" s="46" t="s">
        <v>2469</v>
      </c>
      <c r="F232" s="39" t="s">
        <v>463</v>
      </c>
      <c r="G232" s="44">
        <v>0</v>
      </c>
      <c r="H232" s="44">
        <v>0</v>
      </c>
      <c r="I232" s="326" t="s">
        <v>1701</v>
      </c>
      <c r="J232" s="336"/>
      <c r="K232" s="336"/>
      <c r="L232" s="335"/>
      <c r="M232" s="335"/>
      <c r="N232" s="391"/>
      <c r="O232" s="391"/>
    </row>
    <row r="233" spans="1:15" ht="15" customHeight="1" x14ac:dyDescent="0.25">
      <c r="A233" s="46" t="s">
        <v>464</v>
      </c>
      <c r="B233" s="47" t="s">
        <v>173</v>
      </c>
      <c r="C233" s="47" t="s">
        <v>444</v>
      </c>
      <c r="D233" s="47">
        <v>32</v>
      </c>
      <c r="E233" s="46" t="s">
        <v>2470</v>
      </c>
      <c r="F233" s="39" t="s">
        <v>465</v>
      </c>
      <c r="G233" s="44">
        <v>0</v>
      </c>
      <c r="H233" s="44">
        <v>0</v>
      </c>
      <c r="I233" s="326" t="s">
        <v>1701</v>
      </c>
      <c r="J233" s="336"/>
      <c r="K233" s="336"/>
      <c r="L233" s="335"/>
      <c r="M233" s="335"/>
      <c r="N233" s="391"/>
      <c r="O233" s="391"/>
    </row>
    <row r="234" spans="1:15" ht="15" customHeight="1" x14ac:dyDescent="0.25">
      <c r="A234" s="46" t="s">
        <v>466</v>
      </c>
      <c r="B234" s="47" t="s">
        <v>173</v>
      </c>
      <c r="C234" s="47" t="s">
        <v>444</v>
      </c>
      <c r="D234" s="47">
        <v>40</v>
      </c>
      <c r="E234" s="46" t="s">
        <v>2471</v>
      </c>
      <c r="F234" s="39" t="s">
        <v>467</v>
      </c>
      <c r="G234" s="44">
        <v>0</v>
      </c>
      <c r="H234" s="44">
        <v>0</v>
      </c>
      <c r="I234" s="326" t="s">
        <v>1701</v>
      </c>
      <c r="J234" s="336"/>
      <c r="K234" s="336"/>
      <c r="L234" s="335"/>
      <c r="M234" s="335"/>
      <c r="N234" s="391"/>
      <c r="O234" s="391"/>
    </row>
    <row r="235" spans="1:15" ht="15" customHeight="1" x14ac:dyDescent="0.25">
      <c r="A235" s="46" t="s">
        <v>468</v>
      </c>
      <c r="B235" s="47" t="s">
        <v>173</v>
      </c>
      <c r="C235" s="47" t="s">
        <v>444</v>
      </c>
      <c r="D235" s="47">
        <v>41</v>
      </c>
      <c r="E235" s="46" t="s">
        <v>2472</v>
      </c>
      <c r="F235" s="39" t="s">
        <v>469</v>
      </c>
      <c r="G235" s="44">
        <v>0</v>
      </c>
      <c r="H235" s="44">
        <v>0</v>
      </c>
      <c r="I235" s="326" t="s">
        <v>1701</v>
      </c>
      <c r="J235" s="336"/>
      <c r="K235" s="336"/>
      <c r="L235" s="335"/>
      <c r="M235" s="335"/>
      <c r="N235" s="391"/>
      <c r="O235" s="391"/>
    </row>
    <row r="236" spans="1:15" ht="15" customHeight="1" x14ac:dyDescent="0.25">
      <c r="A236" s="46" t="s">
        <v>470</v>
      </c>
      <c r="B236" s="47" t="s">
        <v>173</v>
      </c>
      <c r="C236" s="47" t="s">
        <v>444</v>
      </c>
      <c r="D236" s="47">
        <v>42</v>
      </c>
      <c r="E236" s="46" t="s">
        <v>2473</v>
      </c>
      <c r="F236" s="39" t="s">
        <v>471</v>
      </c>
      <c r="G236" s="44">
        <v>0</v>
      </c>
      <c r="H236" s="44">
        <v>0</v>
      </c>
      <c r="I236" s="326" t="s">
        <v>1701</v>
      </c>
      <c r="J236" s="336"/>
      <c r="K236" s="336"/>
      <c r="L236" s="335"/>
      <c r="M236" s="335"/>
      <c r="N236" s="391"/>
      <c r="O236" s="391"/>
    </row>
    <row r="237" spans="1:15" ht="15" customHeight="1" x14ac:dyDescent="0.25">
      <c r="A237" s="46" t="s">
        <v>472</v>
      </c>
      <c r="B237" s="47" t="s">
        <v>173</v>
      </c>
      <c r="C237" s="47" t="s">
        <v>444</v>
      </c>
      <c r="D237" s="47">
        <v>43</v>
      </c>
      <c r="E237" s="46" t="s">
        <v>2474</v>
      </c>
      <c r="F237" s="39" t="s">
        <v>473</v>
      </c>
      <c r="G237" s="44">
        <v>0</v>
      </c>
      <c r="H237" s="44">
        <v>0</v>
      </c>
      <c r="I237" s="326" t="s">
        <v>1701</v>
      </c>
      <c r="J237" s="336"/>
      <c r="K237" s="336"/>
      <c r="L237" s="335"/>
      <c r="M237" s="335"/>
      <c r="N237" s="391"/>
      <c r="O237" s="391"/>
    </row>
    <row r="238" spans="1:15" ht="15" customHeight="1" x14ac:dyDescent="0.25">
      <c r="A238" s="46" t="s">
        <v>474</v>
      </c>
      <c r="B238" s="47" t="s">
        <v>173</v>
      </c>
      <c r="C238" s="47" t="s">
        <v>444</v>
      </c>
      <c r="D238" s="47">
        <v>44</v>
      </c>
      <c r="E238" s="46" t="s">
        <v>2475</v>
      </c>
      <c r="F238" s="39" t="s">
        <v>475</v>
      </c>
      <c r="G238" s="44">
        <v>0</v>
      </c>
      <c r="H238" s="44">
        <v>0</v>
      </c>
      <c r="I238" s="326" t="s">
        <v>1701</v>
      </c>
      <c r="J238" s="336"/>
      <c r="K238" s="336"/>
      <c r="L238" s="335"/>
      <c r="M238" s="335"/>
      <c r="N238" s="391"/>
      <c r="O238" s="391"/>
    </row>
    <row r="239" spans="1:15" ht="15" customHeight="1" x14ac:dyDescent="0.25">
      <c r="A239" s="46" t="s">
        <v>476</v>
      </c>
      <c r="B239" s="47" t="s">
        <v>173</v>
      </c>
      <c r="C239" s="47" t="s">
        <v>444</v>
      </c>
      <c r="D239" s="47">
        <v>49</v>
      </c>
      <c r="E239" s="46" t="s">
        <v>2476</v>
      </c>
      <c r="F239" s="39" t="s">
        <v>477</v>
      </c>
      <c r="G239" s="44">
        <v>0</v>
      </c>
      <c r="H239" s="44">
        <v>0</v>
      </c>
      <c r="I239" s="326" t="s">
        <v>1701</v>
      </c>
      <c r="J239" s="336"/>
      <c r="K239" s="336"/>
      <c r="L239" s="335"/>
      <c r="M239" s="335"/>
      <c r="N239" s="391"/>
      <c r="O239" s="391"/>
    </row>
    <row r="240" spans="1:15" ht="15" customHeight="1" x14ac:dyDescent="0.25">
      <c r="A240" s="46" t="s">
        <v>478</v>
      </c>
      <c r="B240" s="47" t="s">
        <v>173</v>
      </c>
      <c r="C240" s="47" t="s">
        <v>444</v>
      </c>
      <c r="D240" s="47">
        <v>50</v>
      </c>
      <c r="E240" s="46" t="s">
        <v>2477</v>
      </c>
      <c r="F240" s="39" t="s">
        <v>479</v>
      </c>
      <c r="G240" s="44">
        <v>0</v>
      </c>
      <c r="H240" s="44">
        <v>0</v>
      </c>
      <c r="I240" s="326" t="s">
        <v>1701</v>
      </c>
      <c r="J240" s="336"/>
      <c r="K240" s="336"/>
      <c r="L240" s="335"/>
      <c r="M240" s="335"/>
      <c r="N240" s="391"/>
      <c r="O240" s="391"/>
    </row>
    <row r="241" spans="1:15" ht="15" customHeight="1" x14ac:dyDescent="0.25">
      <c r="A241" s="46" t="s">
        <v>480</v>
      </c>
      <c r="B241" s="47" t="s">
        <v>173</v>
      </c>
      <c r="C241" s="47" t="s">
        <v>444</v>
      </c>
      <c r="D241" s="47">
        <v>51</v>
      </c>
      <c r="E241" s="46" t="s">
        <v>2478</v>
      </c>
      <c r="F241" s="39" t="s">
        <v>481</v>
      </c>
      <c r="G241" s="44">
        <v>0</v>
      </c>
      <c r="H241" s="44">
        <v>0</v>
      </c>
      <c r="I241" s="326" t="s">
        <v>1701</v>
      </c>
      <c r="J241" s="336"/>
      <c r="K241" s="336"/>
      <c r="L241" s="335"/>
      <c r="M241" s="335"/>
      <c r="N241" s="391"/>
      <c r="O241" s="391"/>
    </row>
    <row r="242" spans="1:15" ht="15" customHeight="1" x14ac:dyDescent="0.25">
      <c r="A242" s="46" t="s">
        <v>482</v>
      </c>
      <c r="B242" s="47" t="s">
        <v>173</v>
      </c>
      <c r="C242" s="47" t="s">
        <v>444</v>
      </c>
      <c r="D242" s="47">
        <v>52</v>
      </c>
      <c r="E242" s="46" t="s">
        <v>2479</v>
      </c>
      <c r="F242" s="39" t="s">
        <v>483</v>
      </c>
      <c r="G242" s="44">
        <v>0</v>
      </c>
      <c r="H242" s="44">
        <v>0</v>
      </c>
      <c r="I242" s="326" t="s">
        <v>1701</v>
      </c>
      <c r="J242" s="336"/>
      <c r="K242" s="336"/>
      <c r="L242" s="335"/>
      <c r="M242" s="335"/>
      <c r="N242" s="391"/>
      <c r="O242" s="391"/>
    </row>
    <row r="243" spans="1:15" ht="15" customHeight="1" x14ac:dyDescent="0.25">
      <c r="A243" s="46" t="s">
        <v>484</v>
      </c>
      <c r="B243" s="47" t="s">
        <v>173</v>
      </c>
      <c r="C243" s="47" t="s">
        <v>444</v>
      </c>
      <c r="D243" s="47">
        <v>60</v>
      </c>
      <c r="E243" s="46" t="s">
        <v>2480</v>
      </c>
      <c r="F243" s="39" t="s">
        <v>485</v>
      </c>
      <c r="G243" s="44">
        <v>0</v>
      </c>
      <c r="H243" s="44">
        <v>0</v>
      </c>
      <c r="I243" s="326" t="s">
        <v>1701</v>
      </c>
      <c r="J243" s="336"/>
      <c r="K243" s="336"/>
      <c r="L243" s="335"/>
      <c r="M243" s="335"/>
      <c r="N243" s="391"/>
      <c r="O243" s="391"/>
    </row>
    <row r="244" spans="1:15" ht="15" customHeight="1" x14ac:dyDescent="0.25">
      <c r="A244" s="46" t="s">
        <v>486</v>
      </c>
      <c r="B244" s="47" t="s">
        <v>173</v>
      </c>
      <c r="C244" s="47" t="s">
        <v>444</v>
      </c>
      <c r="D244" s="47">
        <v>61</v>
      </c>
      <c r="E244" s="46" t="s">
        <v>2481</v>
      </c>
      <c r="F244" s="39" t="s">
        <v>487</v>
      </c>
      <c r="G244" s="44">
        <v>0</v>
      </c>
      <c r="H244" s="44">
        <v>0</v>
      </c>
      <c r="I244" s="326" t="s">
        <v>1701</v>
      </c>
      <c r="J244" s="336"/>
      <c r="K244" s="336"/>
      <c r="L244" s="335"/>
      <c r="M244" s="335"/>
      <c r="N244" s="391"/>
      <c r="O244" s="391"/>
    </row>
    <row r="245" spans="1:15" ht="15" customHeight="1" x14ac:dyDescent="0.25">
      <c r="A245" s="46" t="s">
        <v>488</v>
      </c>
      <c r="B245" s="47" t="s">
        <v>173</v>
      </c>
      <c r="C245" s="47" t="s">
        <v>444</v>
      </c>
      <c r="D245" s="47">
        <v>62</v>
      </c>
      <c r="E245" s="46" t="s">
        <v>2482</v>
      </c>
      <c r="F245" s="39" t="s">
        <v>489</v>
      </c>
      <c r="G245" s="44">
        <v>0</v>
      </c>
      <c r="H245" s="44">
        <v>0</v>
      </c>
      <c r="I245" s="326" t="s">
        <v>1701</v>
      </c>
      <c r="J245" s="336"/>
      <c r="K245" s="336"/>
      <c r="L245" s="335"/>
      <c r="M245" s="335"/>
      <c r="N245" s="391"/>
      <c r="O245" s="391"/>
    </row>
    <row r="246" spans="1:15" ht="15" customHeight="1" x14ac:dyDescent="0.25">
      <c r="A246" s="46" t="s">
        <v>490</v>
      </c>
      <c r="B246" s="47" t="s">
        <v>173</v>
      </c>
      <c r="C246" s="47" t="s">
        <v>444</v>
      </c>
      <c r="D246" s="47">
        <v>63</v>
      </c>
      <c r="E246" s="46" t="s">
        <v>2483</v>
      </c>
      <c r="F246" s="39" t="s">
        <v>491</v>
      </c>
      <c r="G246" s="44">
        <v>0</v>
      </c>
      <c r="H246" s="44">
        <v>0</v>
      </c>
      <c r="I246" s="326" t="s">
        <v>1701</v>
      </c>
      <c r="J246" s="336"/>
      <c r="K246" s="336"/>
      <c r="L246" s="335"/>
      <c r="M246" s="335"/>
      <c r="N246" s="391"/>
      <c r="O246" s="391"/>
    </row>
    <row r="247" spans="1:15" ht="15" customHeight="1" x14ac:dyDescent="0.25">
      <c r="A247" s="46" t="s">
        <v>492</v>
      </c>
      <c r="B247" s="47" t="s">
        <v>173</v>
      </c>
      <c r="C247" s="47" t="s">
        <v>444</v>
      </c>
      <c r="D247" s="47">
        <v>64</v>
      </c>
      <c r="E247" s="46" t="s">
        <v>2484</v>
      </c>
      <c r="F247" s="39" t="s">
        <v>493</v>
      </c>
      <c r="G247" s="44">
        <v>0</v>
      </c>
      <c r="H247" s="44">
        <v>0</v>
      </c>
      <c r="I247" s="326" t="s">
        <v>1701</v>
      </c>
      <c r="J247" s="336"/>
      <c r="K247" s="336"/>
      <c r="L247" s="335"/>
      <c r="M247" s="335"/>
      <c r="N247" s="391"/>
      <c r="O247" s="391"/>
    </row>
    <row r="248" spans="1:15" ht="15" customHeight="1" x14ac:dyDescent="0.25">
      <c r="A248" s="46" t="s">
        <v>494</v>
      </c>
      <c r="B248" s="47" t="s">
        <v>173</v>
      </c>
      <c r="C248" s="47" t="s">
        <v>444</v>
      </c>
      <c r="D248" s="47">
        <v>65</v>
      </c>
      <c r="E248" s="46" t="s">
        <v>2485</v>
      </c>
      <c r="F248" s="39" t="s">
        <v>3313</v>
      </c>
      <c r="G248" s="44">
        <v>0</v>
      </c>
      <c r="H248" s="44">
        <v>0</v>
      </c>
      <c r="I248" s="326" t="s">
        <v>1701</v>
      </c>
      <c r="J248" s="336"/>
      <c r="K248" s="336"/>
      <c r="L248" s="335"/>
      <c r="M248" s="335"/>
      <c r="N248" s="391"/>
      <c r="O248" s="391"/>
    </row>
    <row r="249" spans="1:15" ht="15" customHeight="1" x14ac:dyDescent="0.25">
      <c r="A249" s="46" t="s">
        <v>495</v>
      </c>
      <c r="B249" s="47" t="s">
        <v>173</v>
      </c>
      <c r="C249" s="47" t="s">
        <v>444</v>
      </c>
      <c r="D249" s="47">
        <v>69</v>
      </c>
      <c r="E249" s="46" t="s">
        <v>2486</v>
      </c>
      <c r="F249" s="39" t="s">
        <v>496</v>
      </c>
      <c r="G249" s="44">
        <v>0</v>
      </c>
      <c r="H249" s="44">
        <v>0</v>
      </c>
      <c r="I249" s="326" t="s">
        <v>1701</v>
      </c>
      <c r="J249" s="336"/>
      <c r="K249" s="336"/>
      <c r="L249" s="335"/>
      <c r="M249" s="335"/>
      <c r="N249" s="391"/>
      <c r="O249" s="391"/>
    </row>
    <row r="250" spans="1:15" ht="15" customHeight="1" x14ac:dyDescent="0.25">
      <c r="A250" s="46" t="s">
        <v>497</v>
      </c>
      <c r="B250" s="47" t="s">
        <v>173</v>
      </c>
      <c r="C250" s="47" t="s">
        <v>444</v>
      </c>
      <c r="D250" s="47">
        <v>70</v>
      </c>
      <c r="E250" s="46" t="s">
        <v>2487</v>
      </c>
      <c r="F250" s="39" t="s">
        <v>498</v>
      </c>
      <c r="G250" s="44">
        <v>0</v>
      </c>
      <c r="H250" s="44">
        <v>0</v>
      </c>
      <c r="I250" s="326" t="s">
        <v>1701</v>
      </c>
      <c r="J250" s="336"/>
      <c r="K250" s="336"/>
      <c r="L250" s="335"/>
      <c r="M250" s="335"/>
      <c r="N250" s="391"/>
      <c r="O250" s="391"/>
    </row>
    <row r="251" spans="1:15" ht="15" customHeight="1" x14ac:dyDescent="0.25">
      <c r="A251" s="46" t="s">
        <v>499</v>
      </c>
      <c r="B251" s="47" t="s">
        <v>173</v>
      </c>
      <c r="C251" s="47" t="s">
        <v>444</v>
      </c>
      <c r="D251" s="47">
        <v>90</v>
      </c>
      <c r="E251" s="46" t="s">
        <v>2488</v>
      </c>
      <c r="F251" s="39" t="s">
        <v>500</v>
      </c>
      <c r="G251" s="44">
        <v>0</v>
      </c>
      <c r="H251" s="44">
        <v>0</v>
      </c>
      <c r="I251" s="326" t="s">
        <v>1701</v>
      </c>
      <c r="J251" s="336"/>
      <c r="K251" s="336"/>
      <c r="L251" s="335"/>
      <c r="M251" s="335"/>
      <c r="N251" s="391"/>
      <c r="O251" s="391"/>
    </row>
    <row r="252" spans="1:15" ht="15" customHeight="1" x14ac:dyDescent="0.25">
      <c r="A252" s="46" t="s">
        <v>501</v>
      </c>
      <c r="B252" s="47" t="s">
        <v>173</v>
      </c>
      <c r="C252" s="47" t="s">
        <v>444</v>
      </c>
      <c r="D252" s="47">
        <v>91</v>
      </c>
      <c r="E252" s="46" t="s">
        <v>2489</v>
      </c>
      <c r="F252" s="39" t="s">
        <v>502</v>
      </c>
      <c r="G252" s="44">
        <v>0</v>
      </c>
      <c r="H252" s="44">
        <v>0</v>
      </c>
      <c r="I252" s="326" t="s">
        <v>1701</v>
      </c>
      <c r="J252" s="336"/>
      <c r="K252" s="336"/>
      <c r="L252" s="335"/>
      <c r="M252" s="335"/>
      <c r="N252" s="391"/>
      <c r="O252" s="391"/>
    </row>
    <row r="253" spans="1:15" ht="15" customHeight="1" x14ac:dyDescent="0.25">
      <c r="A253" s="46" t="s">
        <v>503</v>
      </c>
      <c r="B253" s="47" t="s">
        <v>173</v>
      </c>
      <c r="C253" s="47" t="s">
        <v>444</v>
      </c>
      <c r="D253" s="47">
        <v>99</v>
      </c>
      <c r="E253" s="46" t="s">
        <v>2490</v>
      </c>
      <c r="F253" s="39" t="s">
        <v>504</v>
      </c>
      <c r="G253" s="44">
        <v>0</v>
      </c>
      <c r="H253" s="44">
        <v>0</v>
      </c>
      <c r="I253" s="326" t="s">
        <v>1701</v>
      </c>
      <c r="J253" s="336"/>
      <c r="K253" s="336"/>
      <c r="L253" s="335"/>
      <c r="M253" s="335"/>
      <c r="N253" s="391"/>
      <c r="O253" s="391"/>
    </row>
    <row r="254" spans="1:15" ht="82.5" customHeight="1" x14ac:dyDescent="0.25">
      <c r="A254" s="46" t="s">
        <v>505</v>
      </c>
      <c r="B254" s="47" t="s">
        <v>173</v>
      </c>
      <c r="C254" s="47" t="s">
        <v>506</v>
      </c>
      <c r="D254" s="47">
        <v>0</v>
      </c>
      <c r="E254" s="46" t="s">
        <v>2491</v>
      </c>
      <c r="F254" s="41" t="s">
        <v>507</v>
      </c>
      <c r="G254" s="42">
        <v>2</v>
      </c>
      <c r="H254" s="42">
        <v>2</v>
      </c>
      <c r="I254" s="326" t="s">
        <v>1701</v>
      </c>
      <c r="J254" s="336" t="s">
        <v>3321</v>
      </c>
      <c r="K254" s="336" t="s">
        <v>3326</v>
      </c>
      <c r="L254" s="335"/>
      <c r="M254" s="335"/>
      <c r="N254" s="391" t="s">
        <v>3389</v>
      </c>
      <c r="O254" s="391" t="s">
        <v>3390</v>
      </c>
    </row>
    <row r="255" spans="1:15" ht="15" customHeight="1" x14ac:dyDescent="0.25">
      <c r="A255" s="46" t="s">
        <v>508</v>
      </c>
      <c r="B255" s="47" t="s">
        <v>173</v>
      </c>
      <c r="C255" s="47" t="s">
        <v>506</v>
      </c>
      <c r="D255" s="47">
        <v>10</v>
      </c>
      <c r="E255" s="46" t="s">
        <v>2492</v>
      </c>
      <c r="F255" s="43" t="s">
        <v>509</v>
      </c>
      <c r="G255" s="48">
        <v>1</v>
      </c>
      <c r="H255" s="48">
        <v>1</v>
      </c>
      <c r="I255" s="326" t="s">
        <v>1701</v>
      </c>
      <c r="J255" s="336"/>
      <c r="K255" s="336"/>
      <c r="L255" s="335"/>
      <c r="M255" s="335"/>
      <c r="N255" s="391" t="s">
        <v>3397</v>
      </c>
      <c r="O255" s="391" t="s">
        <v>3395</v>
      </c>
    </row>
    <row r="256" spans="1:15" ht="15" customHeight="1" x14ac:dyDescent="0.25">
      <c r="A256" s="46" t="s">
        <v>510</v>
      </c>
      <c r="B256" s="47" t="s">
        <v>173</v>
      </c>
      <c r="C256" s="47" t="s">
        <v>506</v>
      </c>
      <c r="D256" s="47">
        <v>20</v>
      </c>
      <c r="E256" s="46" t="s">
        <v>2493</v>
      </c>
      <c r="F256" s="43" t="s">
        <v>511</v>
      </c>
      <c r="G256" s="44">
        <v>1</v>
      </c>
      <c r="H256" s="48">
        <v>1</v>
      </c>
      <c r="I256" s="326" t="s">
        <v>1701</v>
      </c>
      <c r="J256" s="336"/>
      <c r="K256" s="336"/>
      <c r="L256" s="335"/>
      <c r="M256" s="335"/>
      <c r="N256" s="391" t="s">
        <v>3397</v>
      </c>
      <c r="O256" s="391" t="s">
        <v>3395</v>
      </c>
    </row>
    <row r="257" spans="1:15" ht="15" customHeight="1" x14ac:dyDescent="0.25">
      <c r="A257" s="46" t="s">
        <v>512</v>
      </c>
      <c r="B257" s="47" t="s">
        <v>173</v>
      </c>
      <c r="C257" s="47" t="s">
        <v>506</v>
      </c>
      <c r="D257" s="47">
        <v>30</v>
      </c>
      <c r="E257" s="46" t="s">
        <v>2494</v>
      </c>
      <c r="F257" s="43" t="s">
        <v>513</v>
      </c>
      <c r="G257" s="44">
        <v>1</v>
      </c>
      <c r="H257" s="48">
        <v>1</v>
      </c>
      <c r="I257" s="326" t="s">
        <v>1701</v>
      </c>
      <c r="J257" s="336"/>
      <c r="K257" s="336"/>
      <c r="L257" s="335"/>
      <c r="M257" s="335"/>
      <c r="N257" s="391" t="s">
        <v>3397</v>
      </c>
      <c r="O257" s="391" t="s">
        <v>3395</v>
      </c>
    </row>
    <row r="258" spans="1:15" ht="15" customHeight="1" x14ac:dyDescent="0.25">
      <c r="A258" s="46" t="s">
        <v>514</v>
      </c>
      <c r="B258" s="47" t="s">
        <v>173</v>
      </c>
      <c r="C258" s="47" t="s">
        <v>506</v>
      </c>
      <c r="D258" s="47">
        <v>31</v>
      </c>
      <c r="E258" s="46" t="s">
        <v>2495</v>
      </c>
      <c r="F258" s="43" t="s">
        <v>515</v>
      </c>
      <c r="G258" s="44">
        <v>1</v>
      </c>
      <c r="H258" s="48">
        <v>1</v>
      </c>
      <c r="I258" s="326" t="s">
        <v>1701</v>
      </c>
      <c r="J258" s="336"/>
      <c r="K258" s="336"/>
      <c r="L258" s="335"/>
      <c r="M258" s="335"/>
      <c r="N258" s="391" t="s">
        <v>3397</v>
      </c>
      <c r="O258" s="391" t="s">
        <v>3395</v>
      </c>
    </row>
    <row r="259" spans="1:15" ht="15" customHeight="1" x14ac:dyDescent="0.25">
      <c r="A259" s="46" t="s">
        <v>516</v>
      </c>
      <c r="B259" s="47" t="s">
        <v>173</v>
      </c>
      <c r="C259" s="47" t="s">
        <v>506</v>
      </c>
      <c r="D259" s="47">
        <v>32</v>
      </c>
      <c r="E259" s="46" t="s">
        <v>2496</v>
      </c>
      <c r="F259" s="43" t="s">
        <v>517</v>
      </c>
      <c r="G259" s="44">
        <v>1</v>
      </c>
      <c r="H259" s="48">
        <v>1</v>
      </c>
      <c r="I259" s="326" t="s">
        <v>1701</v>
      </c>
      <c r="J259" s="336"/>
      <c r="K259" s="336"/>
      <c r="L259" s="335"/>
      <c r="M259" s="335"/>
      <c r="N259" s="391" t="s">
        <v>3397</v>
      </c>
      <c r="O259" s="391" t="s">
        <v>3395</v>
      </c>
    </row>
    <row r="260" spans="1:15" ht="15" customHeight="1" x14ac:dyDescent="0.25">
      <c r="A260" s="46" t="s">
        <v>518</v>
      </c>
      <c r="B260" s="47" t="s">
        <v>173</v>
      </c>
      <c r="C260" s="47" t="s">
        <v>506</v>
      </c>
      <c r="D260" s="47">
        <v>33</v>
      </c>
      <c r="E260" s="46" t="s">
        <v>2497</v>
      </c>
      <c r="F260" s="43" t="s">
        <v>519</v>
      </c>
      <c r="G260" s="44">
        <v>1</v>
      </c>
      <c r="H260" s="48">
        <v>1</v>
      </c>
      <c r="I260" s="326" t="s">
        <v>1701</v>
      </c>
      <c r="J260" s="336"/>
      <c r="K260" s="336"/>
      <c r="L260" s="335"/>
      <c r="M260" s="335"/>
      <c r="N260" s="391" t="s">
        <v>3397</v>
      </c>
      <c r="O260" s="391" t="s">
        <v>3395</v>
      </c>
    </row>
    <row r="261" spans="1:15" ht="15" customHeight="1" x14ac:dyDescent="0.25">
      <c r="A261" s="46" t="s">
        <v>520</v>
      </c>
      <c r="B261" s="47" t="s">
        <v>173</v>
      </c>
      <c r="C261" s="47" t="s">
        <v>506</v>
      </c>
      <c r="D261" s="47">
        <v>34</v>
      </c>
      <c r="E261" s="46" t="s">
        <v>2498</v>
      </c>
      <c r="F261" s="43" t="s">
        <v>521</v>
      </c>
      <c r="G261" s="44">
        <v>1</v>
      </c>
      <c r="H261" s="48">
        <v>1</v>
      </c>
      <c r="I261" s="326" t="s">
        <v>1701</v>
      </c>
      <c r="J261" s="336"/>
      <c r="K261" s="336"/>
      <c r="L261" s="335"/>
      <c r="M261" s="335"/>
      <c r="N261" s="391" t="s">
        <v>3397</v>
      </c>
      <c r="O261" s="391" t="s">
        <v>3395</v>
      </c>
    </row>
    <row r="262" spans="1:15" ht="15" customHeight="1" x14ac:dyDescent="0.25">
      <c r="A262" s="46" t="s">
        <v>522</v>
      </c>
      <c r="B262" s="47" t="s">
        <v>173</v>
      </c>
      <c r="C262" s="47" t="s">
        <v>506</v>
      </c>
      <c r="D262" s="47">
        <v>40</v>
      </c>
      <c r="E262" s="46" t="s">
        <v>2499</v>
      </c>
      <c r="F262" s="39" t="s">
        <v>523</v>
      </c>
      <c r="G262" s="44">
        <v>0</v>
      </c>
      <c r="H262" s="44">
        <v>0</v>
      </c>
      <c r="I262" s="326" t="s">
        <v>1701</v>
      </c>
      <c r="J262" s="336"/>
      <c r="K262" s="336"/>
      <c r="L262" s="335"/>
      <c r="M262" s="335"/>
      <c r="N262" s="391"/>
      <c r="O262" s="391"/>
    </row>
    <row r="263" spans="1:15" ht="15" customHeight="1" x14ac:dyDescent="0.25">
      <c r="A263" s="46" t="s">
        <v>524</v>
      </c>
      <c r="B263" s="47" t="s">
        <v>173</v>
      </c>
      <c r="C263" s="47" t="s">
        <v>506</v>
      </c>
      <c r="D263" s="47">
        <v>41</v>
      </c>
      <c r="E263" s="46" t="s">
        <v>2500</v>
      </c>
      <c r="F263" s="39" t="s">
        <v>525</v>
      </c>
      <c r="G263" s="44">
        <v>0</v>
      </c>
      <c r="H263" s="44">
        <v>0</v>
      </c>
      <c r="I263" s="326" t="s">
        <v>1701</v>
      </c>
      <c r="J263" s="336"/>
      <c r="K263" s="336"/>
      <c r="L263" s="335"/>
      <c r="M263" s="335"/>
      <c r="N263" s="391"/>
      <c r="O263" s="391"/>
    </row>
    <row r="264" spans="1:15" ht="15" customHeight="1" x14ac:dyDescent="0.25">
      <c r="A264" s="46" t="s">
        <v>526</v>
      </c>
      <c r="B264" s="47" t="s">
        <v>173</v>
      </c>
      <c r="C264" s="47" t="s">
        <v>506</v>
      </c>
      <c r="D264" s="47">
        <v>42</v>
      </c>
      <c r="E264" s="46" t="s">
        <v>2501</v>
      </c>
      <c r="F264" s="39" t="s">
        <v>527</v>
      </c>
      <c r="G264" s="44">
        <v>0</v>
      </c>
      <c r="H264" s="44">
        <v>0</v>
      </c>
      <c r="I264" s="326" t="s">
        <v>1701</v>
      </c>
      <c r="J264" s="336"/>
      <c r="K264" s="336"/>
      <c r="L264" s="335"/>
      <c r="M264" s="335"/>
      <c r="N264" s="391"/>
      <c r="O264" s="391"/>
    </row>
    <row r="265" spans="1:15" ht="15" customHeight="1" x14ac:dyDescent="0.25">
      <c r="A265" s="46" t="s">
        <v>528</v>
      </c>
      <c r="B265" s="47" t="s">
        <v>173</v>
      </c>
      <c r="C265" s="47" t="s">
        <v>506</v>
      </c>
      <c r="D265" s="47">
        <v>43</v>
      </c>
      <c r="E265" s="46" t="s">
        <v>2502</v>
      </c>
      <c r="F265" s="39" t="s">
        <v>529</v>
      </c>
      <c r="G265" s="44">
        <v>0</v>
      </c>
      <c r="H265" s="44">
        <v>0</v>
      </c>
      <c r="I265" s="326" t="s">
        <v>1701</v>
      </c>
      <c r="J265" s="336"/>
      <c r="K265" s="336"/>
      <c r="L265" s="335"/>
      <c r="M265" s="335"/>
      <c r="N265" s="391"/>
      <c r="O265" s="391"/>
    </row>
    <row r="266" spans="1:15" ht="15" customHeight="1" x14ac:dyDescent="0.25">
      <c r="A266" s="46" t="s">
        <v>530</v>
      </c>
      <c r="B266" s="47" t="s">
        <v>173</v>
      </c>
      <c r="C266" s="47" t="s">
        <v>506</v>
      </c>
      <c r="D266" s="47">
        <v>44</v>
      </c>
      <c r="E266" s="46" t="s">
        <v>2503</v>
      </c>
      <c r="F266" s="39" t="s">
        <v>531</v>
      </c>
      <c r="G266" s="44">
        <v>0</v>
      </c>
      <c r="H266" s="44">
        <v>0</v>
      </c>
      <c r="I266" s="326" t="s">
        <v>1701</v>
      </c>
      <c r="J266" s="336"/>
      <c r="K266" s="336"/>
      <c r="L266" s="335"/>
      <c r="M266" s="335"/>
      <c r="N266" s="391"/>
      <c r="O266" s="391"/>
    </row>
    <row r="267" spans="1:15" ht="15" customHeight="1" x14ac:dyDescent="0.25">
      <c r="A267" s="46" t="s">
        <v>532</v>
      </c>
      <c r="B267" s="47" t="s">
        <v>173</v>
      </c>
      <c r="C267" s="47" t="s">
        <v>506</v>
      </c>
      <c r="D267" s="47">
        <v>45</v>
      </c>
      <c r="E267" s="46" t="s">
        <v>2504</v>
      </c>
      <c r="F267" s="39" t="s">
        <v>533</v>
      </c>
      <c r="G267" s="44">
        <v>0</v>
      </c>
      <c r="H267" s="44">
        <v>0</v>
      </c>
      <c r="I267" s="326" t="s">
        <v>1701</v>
      </c>
      <c r="J267" s="336"/>
      <c r="K267" s="336"/>
      <c r="L267" s="335"/>
      <c r="M267" s="335"/>
      <c r="N267" s="391"/>
      <c r="O267" s="391"/>
    </row>
    <row r="268" spans="1:15" ht="90" x14ac:dyDescent="0.25">
      <c r="A268" s="46" t="s">
        <v>534</v>
      </c>
      <c r="B268" s="47" t="s">
        <v>173</v>
      </c>
      <c r="C268" s="47" t="s">
        <v>506</v>
      </c>
      <c r="D268" s="47">
        <v>46</v>
      </c>
      <c r="E268" s="46" t="s">
        <v>2505</v>
      </c>
      <c r="F268" s="41" t="s">
        <v>535</v>
      </c>
      <c r="G268" s="42">
        <v>2</v>
      </c>
      <c r="H268" s="42">
        <v>2</v>
      </c>
      <c r="I268" s="326" t="s">
        <v>1701</v>
      </c>
      <c r="J268" s="336" t="s">
        <v>3322</v>
      </c>
      <c r="K268" s="336" t="s">
        <v>3322</v>
      </c>
      <c r="L268" s="387" t="s">
        <v>3446</v>
      </c>
      <c r="M268" s="387" t="s">
        <v>3447</v>
      </c>
      <c r="N268" s="391"/>
      <c r="O268" s="391" t="s">
        <v>3394</v>
      </c>
    </row>
    <row r="269" spans="1:15" ht="90" x14ac:dyDescent="0.25">
      <c r="A269" s="46" t="s">
        <v>536</v>
      </c>
      <c r="B269" s="47" t="s">
        <v>173</v>
      </c>
      <c r="C269" s="47" t="s">
        <v>506</v>
      </c>
      <c r="D269" s="47">
        <v>46</v>
      </c>
      <c r="E269" s="46" t="s">
        <v>2506</v>
      </c>
      <c r="F269" s="41" t="s">
        <v>535</v>
      </c>
      <c r="G269" s="42">
        <v>2</v>
      </c>
      <c r="H269" s="42">
        <v>2</v>
      </c>
      <c r="I269" s="326" t="s">
        <v>1701</v>
      </c>
      <c r="J269" s="336" t="s">
        <v>3322</v>
      </c>
      <c r="K269" s="336" t="s">
        <v>3322</v>
      </c>
      <c r="L269" s="387" t="s">
        <v>3446</v>
      </c>
      <c r="M269" s="387" t="s">
        <v>3447</v>
      </c>
      <c r="N269" s="391"/>
      <c r="O269" s="391" t="s">
        <v>3394</v>
      </c>
    </row>
    <row r="270" spans="1:15" ht="90" x14ac:dyDescent="0.25">
      <c r="A270" s="46" t="s">
        <v>537</v>
      </c>
      <c r="B270" s="47" t="s">
        <v>173</v>
      </c>
      <c r="C270" s="47" t="s">
        <v>506</v>
      </c>
      <c r="D270" s="47">
        <v>46</v>
      </c>
      <c r="E270" s="46" t="s">
        <v>2507</v>
      </c>
      <c r="F270" s="41" t="s">
        <v>535</v>
      </c>
      <c r="G270" s="42">
        <v>2</v>
      </c>
      <c r="H270" s="42">
        <v>2</v>
      </c>
      <c r="I270" s="326" t="s">
        <v>1701</v>
      </c>
      <c r="J270" s="336" t="s">
        <v>3322</v>
      </c>
      <c r="K270" s="336" t="s">
        <v>3322</v>
      </c>
      <c r="L270" s="387" t="s">
        <v>3446</v>
      </c>
      <c r="M270" s="387" t="s">
        <v>3447</v>
      </c>
      <c r="N270" s="391"/>
      <c r="O270" s="391" t="s">
        <v>3394</v>
      </c>
    </row>
    <row r="271" spans="1:15" ht="76.5" customHeight="1" x14ac:dyDescent="0.25">
      <c r="A271" s="46" t="s">
        <v>538</v>
      </c>
      <c r="B271" s="47" t="s">
        <v>173</v>
      </c>
      <c r="C271" s="47" t="s">
        <v>506</v>
      </c>
      <c r="D271" s="47">
        <v>50</v>
      </c>
      <c r="E271" s="46" t="s">
        <v>2508</v>
      </c>
      <c r="F271" s="41" t="s">
        <v>539</v>
      </c>
      <c r="G271" s="42">
        <v>2</v>
      </c>
      <c r="H271" s="42">
        <v>2</v>
      </c>
      <c r="I271" s="326" t="s">
        <v>1701</v>
      </c>
      <c r="J271" s="336" t="s">
        <v>3321</v>
      </c>
      <c r="K271" s="336" t="s">
        <v>3326</v>
      </c>
      <c r="L271" s="335"/>
      <c r="M271" s="335"/>
      <c r="N271" s="391" t="s">
        <v>3389</v>
      </c>
      <c r="O271" s="391" t="s">
        <v>3390</v>
      </c>
    </row>
    <row r="272" spans="1:15" ht="15" customHeight="1" x14ac:dyDescent="0.25">
      <c r="A272" s="46" t="s">
        <v>540</v>
      </c>
      <c r="B272" s="47" t="s">
        <v>173</v>
      </c>
      <c r="C272" s="47" t="s">
        <v>506</v>
      </c>
      <c r="D272" s="47">
        <v>51</v>
      </c>
      <c r="E272" s="46" t="s">
        <v>2509</v>
      </c>
      <c r="F272" s="43" t="s">
        <v>541</v>
      </c>
      <c r="G272" s="48">
        <v>1</v>
      </c>
      <c r="H272" s="48">
        <v>1</v>
      </c>
      <c r="I272" s="326" t="s">
        <v>1701</v>
      </c>
      <c r="J272" s="336"/>
      <c r="K272" s="336"/>
      <c r="L272" s="335"/>
      <c r="M272" s="335"/>
      <c r="N272" s="396" t="s">
        <v>3397</v>
      </c>
      <c r="O272" s="391"/>
    </row>
    <row r="273" spans="1:15" ht="15" customHeight="1" x14ac:dyDescent="0.25">
      <c r="A273" s="46" t="s">
        <v>542</v>
      </c>
      <c r="B273" s="47" t="s">
        <v>173</v>
      </c>
      <c r="C273" s="47" t="s">
        <v>506</v>
      </c>
      <c r="D273" s="47">
        <v>52</v>
      </c>
      <c r="E273" s="46" t="s">
        <v>2510</v>
      </c>
      <c r="F273" s="43" t="s">
        <v>543</v>
      </c>
      <c r="G273" s="44">
        <v>1</v>
      </c>
      <c r="H273" s="48">
        <v>1</v>
      </c>
      <c r="I273" s="326" t="s">
        <v>1701</v>
      </c>
      <c r="J273" s="336"/>
      <c r="K273" s="336"/>
      <c r="L273" s="335"/>
      <c r="M273" s="335"/>
      <c r="N273" s="391" t="s">
        <v>3397</v>
      </c>
      <c r="O273" s="391" t="s">
        <v>3395</v>
      </c>
    </row>
    <row r="274" spans="1:15" ht="15" customHeight="1" x14ac:dyDescent="0.25">
      <c r="A274" s="46" t="s">
        <v>544</v>
      </c>
      <c r="B274" s="47" t="s">
        <v>173</v>
      </c>
      <c r="C274" s="47" t="s">
        <v>506</v>
      </c>
      <c r="D274" s="47">
        <v>53</v>
      </c>
      <c r="E274" s="46" t="s">
        <v>2511</v>
      </c>
      <c r="F274" s="39" t="s">
        <v>545</v>
      </c>
      <c r="G274" s="44">
        <v>0</v>
      </c>
      <c r="H274" s="44">
        <v>0</v>
      </c>
      <c r="I274" s="326" t="s">
        <v>1701</v>
      </c>
      <c r="J274" s="336"/>
      <c r="K274" s="336"/>
      <c r="L274" s="335"/>
      <c r="M274" s="335"/>
      <c r="N274" s="391"/>
      <c r="O274" s="391"/>
    </row>
    <row r="275" spans="1:15" ht="15" customHeight="1" x14ac:dyDescent="0.25">
      <c r="A275" s="46" t="s">
        <v>546</v>
      </c>
      <c r="B275" s="47" t="s">
        <v>173</v>
      </c>
      <c r="C275" s="47" t="s">
        <v>506</v>
      </c>
      <c r="D275" s="47">
        <v>54</v>
      </c>
      <c r="E275" s="46" t="s">
        <v>2512</v>
      </c>
      <c r="F275" s="39" t="s">
        <v>547</v>
      </c>
      <c r="G275" s="44">
        <v>0</v>
      </c>
      <c r="H275" s="44">
        <v>0</v>
      </c>
      <c r="I275" s="326" t="s">
        <v>1701</v>
      </c>
      <c r="J275" s="336"/>
      <c r="K275" s="336"/>
      <c r="L275" s="335"/>
      <c r="M275" s="335"/>
      <c r="N275" s="391"/>
      <c r="O275" s="391"/>
    </row>
    <row r="276" spans="1:15" ht="75" x14ac:dyDescent="0.25">
      <c r="A276" s="46" t="s">
        <v>548</v>
      </c>
      <c r="B276" s="47" t="s">
        <v>173</v>
      </c>
      <c r="C276" s="47" t="s">
        <v>549</v>
      </c>
      <c r="D276" s="47">
        <v>0</v>
      </c>
      <c r="E276" s="46" t="s">
        <v>2513</v>
      </c>
      <c r="F276" s="41" t="s">
        <v>550</v>
      </c>
      <c r="G276" s="42">
        <v>2</v>
      </c>
      <c r="H276" s="42">
        <v>2</v>
      </c>
      <c r="I276" s="326" t="s">
        <v>1701</v>
      </c>
      <c r="J276" s="336" t="s">
        <v>3321</v>
      </c>
      <c r="K276" s="336" t="s">
        <v>3326</v>
      </c>
      <c r="L276" s="335"/>
      <c r="M276" s="335"/>
      <c r="N276" s="391" t="s">
        <v>3389</v>
      </c>
      <c r="O276" s="391"/>
    </row>
    <row r="277" spans="1:15" ht="15" customHeight="1" x14ac:dyDescent="0.25">
      <c r="A277" s="46" t="s">
        <v>551</v>
      </c>
      <c r="B277" s="47" t="s">
        <v>173</v>
      </c>
      <c r="C277" s="47" t="s">
        <v>549</v>
      </c>
      <c r="D277" s="47">
        <v>10</v>
      </c>
      <c r="E277" s="46" t="s">
        <v>2514</v>
      </c>
      <c r="F277" s="39" t="s">
        <v>552</v>
      </c>
      <c r="G277" s="44">
        <v>0</v>
      </c>
      <c r="H277" s="44">
        <v>0</v>
      </c>
      <c r="I277" s="326" t="s">
        <v>1701</v>
      </c>
      <c r="J277" s="336"/>
      <c r="K277" s="336"/>
      <c r="L277" s="335"/>
      <c r="M277" s="335"/>
      <c r="N277" s="391"/>
      <c r="O277" s="391"/>
    </row>
    <row r="278" spans="1:15" ht="15" customHeight="1" x14ac:dyDescent="0.25">
      <c r="A278" s="46" t="s">
        <v>553</v>
      </c>
      <c r="B278" s="47" t="s">
        <v>173</v>
      </c>
      <c r="C278" s="47" t="s">
        <v>549</v>
      </c>
      <c r="D278" s="47">
        <v>11</v>
      </c>
      <c r="E278" s="46" t="s">
        <v>2515</v>
      </c>
      <c r="F278" s="39" t="s">
        <v>554</v>
      </c>
      <c r="G278" s="44">
        <v>0</v>
      </c>
      <c r="H278" s="44">
        <v>0</v>
      </c>
      <c r="I278" s="326" t="s">
        <v>1701</v>
      </c>
      <c r="J278" s="336"/>
      <c r="K278" s="336"/>
      <c r="L278" s="335"/>
      <c r="M278" s="335"/>
      <c r="N278" s="391"/>
      <c r="O278" s="391"/>
    </row>
    <row r="279" spans="1:15" ht="15" customHeight="1" x14ac:dyDescent="0.25">
      <c r="A279" s="46" t="s">
        <v>555</v>
      </c>
      <c r="B279" s="47" t="s">
        <v>173</v>
      </c>
      <c r="C279" s="47" t="s">
        <v>549</v>
      </c>
      <c r="D279" s="47">
        <v>12</v>
      </c>
      <c r="E279" s="46" t="s">
        <v>2516</v>
      </c>
      <c r="F279" s="39" t="s">
        <v>556</v>
      </c>
      <c r="G279" s="44">
        <v>0</v>
      </c>
      <c r="H279" s="44">
        <v>0</v>
      </c>
      <c r="I279" s="326" t="s">
        <v>1701</v>
      </c>
      <c r="J279" s="336"/>
      <c r="K279" s="336"/>
      <c r="L279" s="335"/>
      <c r="M279" s="335"/>
      <c r="N279" s="391"/>
      <c r="O279" s="391"/>
    </row>
    <row r="280" spans="1:15" ht="15" customHeight="1" x14ac:dyDescent="0.25">
      <c r="A280" s="46" t="s">
        <v>557</v>
      </c>
      <c r="B280" s="47" t="s">
        <v>173</v>
      </c>
      <c r="C280" s="47" t="s">
        <v>549</v>
      </c>
      <c r="D280" s="47">
        <v>20</v>
      </c>
      <c r="E280" s="46" t="s">
        <v>2517</v>
      </c>
      <c r="F280" s="39" t="s">
        <v>558</v>
      </c>
      <c r="G280" s="44">
        <v>0</v>
      </c>
      <c r="H280" s="44">
        <v>0</v>
      </c>
      <c r="I280" s="326" t="s">
        <v>1701</v>
      </c>
      <c r="J280" s="336"/>
      <c r="K280" s="336"/>
      <c r="L280" s="335"/>
      <c r="M280" s="335"/>
      <c r="N280" s="391"/>
      <c r="O280" s="391"/>
    </row>
    <row r="281" spans="1:15" ht="15" customHeight="1" x14ac:dyDescent="0.25">
      <c r="A281" s="46" t="s">
        <v>559</v>
      </c>
      <c r="B281" s="47" t="s">
        <v>173</v>
      </c>
      <c r="C281" s="47" t="s">
        <v>549</v>
      </c>
      <c r="D281" s="47">
        <v>21</v>
      </c>
      <c r="E281" s="46" t="s">
        <v>2518</v>
      </c>
      <c r="F281" s="39" t="s">
        <v>560</v>
      </c>
      <c r="G281" s="44">
        <v>0</v>
      </c>
      <c r="H281" s="44">
        <v>0</v>
      </c>
      <c r="I281" s="326" t="s">
        <v>1701</v>
      </c>
      <c r="J281" s="336"/>
      <c r="K281" s="336"/>
      <c r="L281" s="335"/>
      <c r="M281" s="335"/>
      <c r="N281" s="391"/>
      <c r="O281" s="391"/>
    </row>
    <row r="282" spans="1:15" ht="15" customHeight="1" x14ac:dyDescent="0.25">
      <c r="A282" s="46" t="s">
        <v>561</v>
      </c>
      <c r="B282" s="47" t="s">
        <v>173</v>
      </c>
      <c r="C282" s="47" t="s">
        <v>549</v>
      </c>
      <c r="D282" s="47">
        <v>29</v>
      </c>
      <c r="E282" s="46" t="s">
        <v>2519</v>
      </c>
      <c r="F282" s="39" t="s">
        <v>562</v>
      </c>
      <c r="G282" s="44">
        <v>0</v>
      </c>
      <c r="H282" s="44">
        <v>0</v>
      </c>
      <c r="I282" s="326" t="s">
        <v>1701</v>
      </c>
      <c r="J282" s="336"/>
      <c r="K282" s="336"/>
      <c r="L282" s="335"/>
      <c r="M282" s="335"/>
      <c r="N282" s="391"/>
      <c r="O282" s="391"/>
    </row>
    <row r="283" spans="1:15" ht="15" customHeight="1" x14ac:dyDescent="0.25">
      <c r="A283" s="46" t="s">
        <v>563</v>
      </c>
      <c r="B283" s="47" t="s">
        <v>173</v>
      </c>
      <c r="C283" s="47" t="s">
        <v>549</v>
      </c>
      <c r="D283" s="47">
        <v>30</v>
      </c>
      <c r="E283" s="46" t="s">
        <v>2520</v>
      </c>
      <c r="F283" s="39" t="s">
        <v>564</v>
      </c>
      <c r="G283" s="44">
        <v>0</v>
      </c>
      <c r="H283" s="44">
        <v>0</v>
      </c>
      <c r="I283" s="326" t="s">
        <v>1701</v>
      </c>
      <c r="J283" s="336"/>
      <c r="K283" s="336"/>
      <c r="L283" s="335"/>
      <c r="M283" s="335"/>
      <c r="N283" s="391"/>
      <c r="O283" s="391"/>
    </row>
    <row r="284" spans="1:15" ht="15" customHeight="1" x14ac:dyDescent="0.25">
      <c r="A284" s="46" t="s">
        <v>565</v>
      </c>
      <c r="B284" s="47" t="s">
        <v>173</v>
      </c>
      <c r="C284" s="47" t="s">
        <v>549</v>
      </c>
      <c r="D284" s="47">
        <v>40</v>
      </c>
      <c r="E284" s="46" t="s">
        <v>2521</v>
      </c>
      <c r="F284" s="43" t="s">
        <v>566</v>
      </c>
      <c r="G284" s="44">
        <v>1</v>
      </c>
      <c r="H284" s="48">
        <v>1</v>
      </c>
      <c r="I284" s="326" t="s">
        <v>1701</v>
      </c>
      <c r="J284" s="336"/>
      <c r="K284" s="336"/>
      <c r="L284" s="335"/>
      <c r="M284" s="335"/>
      <c r="N284" s="391" t="s">
        <v>3398</v>
      </c>
      <c r="O284" s="391" t="s">
        <v>3395</v>
      </c>
    </row>
    <row r="285" spans="1:15" ht="60" x14ac:dyDescent="0.25">
      <c r="A285" s="46" t="s">
        <v>567</v>
      </c>
      <c r="B285" s="47" t="s">
        <v>173</v>
      </c>
      <c r="C285" s="47" t="s">
        <v>549</v>
      </c>
      <c r="D285" s="47">
        <v>50</v>
      </c>
      <c r="E285" s="46" t="s">
        <v>2522</v>
      </c>
      <c r="F285" s="41" t="s">
        <v>568</v>
      </c>
      <c r="G285" s="42">
        <v>2</v>
      </c>
      <c r="H285" s="42">
        <v>2</v>
      </c>
      <c r="I285" s="326" t="s">
        <v>1701</v>
      </c>
      <c r="J285" s="382" t="s">
        <v>3363</v>
      </c>
      <c r="K285" s="382" t="s">
        <v>3363</v>
      </c>
      <c r="L285" s="387" t="s">
        <v>3366</v>
      </c>
      <c r="M285" s="387" t="s">
        <v>3367</v>
      </c>
      <c r="N285" s="391" t="s">
        <v>3397</v>
      </c>
      <c r="O285" s="391" t="s">
        <v>3450</v>
      </c>
    </row>
    <row r="286" spans="1:15" x14ac:dyDescent="0.25">
      <c r="A286" s="46" t="s">
        <v>569</v>
      </c>
      <c r="B286" s="47" t="s">
        <v>173</v>
      </c>
      <c r="C286" s="47" t="s">
        <v>549</v>
      </c>
      <c r="D286" s="47">
        <v>60</v>
      </c>
      <c r="E286" s="46" t="s">
        <v>2523</v>
      </c>
      <c r="F286" s="39" t="s">
        <v>570</v>
      </c>
      <c r="G286" s="44">
        <v>0</v>
      </c>
      <c r="H286" s="44">
        <v>0</v>
      </c>
      <c r="I286" s="326" t="s">
        <v>1701</v>
      </c>
      <c r="J286" s="336"/>
      <c r="K286" s="336"/>
      <c r="L286" s="335"/>
      <c r="M286" s="335"/>
      <c r="N286" s="391"/>
      <c r="O286" s="391"/>
    </row>
    <row r="287" spans="1:15" x14ac:dyDescent="0.25">
      <c r="A287" s="46" t="s">
        <v>571</v>
      </c>
      <c r="B287" s="47" t="s">
        <v>173</v>
      </c>
      <c r="C287" s="47" t="s">
        <v>549</v>
      </c>
      <c r="D287" s="47">
        <v>61</v>
      </c>
      <c r="E287" s="46" t="s">
        <v>2524</v>
      </c>
      <c r="F287" s="39" t="s">
        <v>572</v>
      </c>
      <c r="G287" s="44">
        <v>0</v>
      </c>
      <c r="H287" s="44">
        <v>0</v>
      </c>
      <c r="I287" s="326" t="s">
        <v>1701</v>
      </c>
      <c r="J287" s="336"/>
      <c r="K287" s="336"/>
      <c r="L287" s="335"/>
      <c r="M287" s="335"/>
      <c r="N287" s="391"/>
      <c r="O287" s="391"/>
    </row>
    <row r="288" spans="1:15" x14ac:dyDescent="0.25">
      <c r="A288" s="46" t="s">
        <v>573</v>
      </c>
      <c r="B288" s="47" t="s">
        <v>173</v>
      </c>
      <c r="C288" s="47" t="s">
        <v>549</v>
      </c>
      <c r="D288" s="47">
        <v>62</v>
      </c>
      <c r="E288" s="46" t="s">
        <v>2525</v>
      </c>
      <c r="F288" s="39" t="s">
        <v>574</v>
      </c>
      <c r="G288" s="44">
        <v>0</v>
      </c>
      <c r="H288" s="44">
        <v>0</v>
      </c>
      <c r="I288" s="326" t="s">
        <v>1701</v>
      </c>
      <c r="J288" s="336"/>
      <c r="K288" s="336"/>
      <c r="L288" s="335"/>
      <c r="M288" s="335"/>
      <c r="N288" s="391"/>
      <c r="O288" s="391"/>
    </row>
    <row r="289" spans="1:15" x14ac:dyDescent="0.25">
      <c r="A289" s="46" t="s">
        <v>575</v>
      </c>
      <c r="B289" s="47" t="s">
        <v>173</v>
      </c>
      <c r="C289" s="47" t="s">
        <v>549</v>
      </c>
      <c r="D289" s="47">
        <v>70</v>
      </c>
      <c r="E289" s="46" t="s">
        <v>2526</v>
      </c>
      <c r="F289" s="39" t="s">
        <v>576</v>
      </c>
      <c r="G289" s="44">
        <v>0</v>
      </c>
      <c r="H289" s="44">
        <v>0</v>
      </c>
      <c r="I289" s="326" t="s">
        <v>1701</v>
      </c>
      <c r="J289" s="336"/>
      <c r="K289" s="336"/>
      <c r="L289" s="335"/>
      <c r="M289" s="335"/>
      <c r="N289" s="391"/>
      <c r="O289" s="391"/>
    </row>
    <row r="290" spans="1:15" x14ac:dyDescent="0.25">
      <c r="A290" s="46" t="s">
        <v>577</v>
      </c>
      <c r="B290" s="47" t="s">
        <v>173</v>
      </c>
      <c r="C290" s="47" t="s">
        <v>549</v>
      </c>
      <c r="D290" s="47">
        <v>71</v>
      </c>
      <c r="E290" s="46" t="s">
        <v>2527</v>
      </c>
      <c r="F290" s="39" t="s">
        <v>578</v>
      </c>
      <c r="G290" s="44">
        <v>0</v>
      </c>
      <c r="H290" s="44">
        <v>0</v>
      </c>
      <c r="I290" s="326" t="s">
        <v>1701</v>
      </c>
      <c r="J290" s="336"/>
      <c r="K290" s="336"/>
      <c r="L290" s="335"/>
      <c r="M290" s="335"/>
      <c r="N290" s="391"/>
      <c r="O290" s="391"/>
    </row>
    <row r="291" spans="1:15" x14ac:dyDescent="0.25">
      <c r="A291" s="46" t="s">
        <v>579</v>
      </c>
      <c r="B291" s="47" t="s">
        <v>173</v>
      </c>
      <c r="C291" s="47" t="s">
        <v>549</v>
      </c>
      <c r="D291" s="47">
        <v>72</v>
      </c>
      <c r="E291" s="46" t="s">
        <v>2528</v>
      </c>
      <c r="F291" s="39" t="s">
        <v>580</v>
      </c>
      <c r="G291" s="44">
        <v>0</v>
      </c>
      <c r="H291" s="44">
        <v>0</v>
      </c>
      <c r="I291" s="326" t="s">
        <v>1701</v>
      </c>
      <c r="J291" s="336"/>
      <c r="K291" s="336"/>
      <c r="L291" s="335"/>
      <c r="M291" s="335"/>
      <c r="N291" s="391"/>
      <c r="O291" s="391"/>
    </row>
    <row r="292" spans="1:15" x14ac:dyDescent="0.25">
      <c r="A292" s="46" t="s">
        <v>581</v>
      </c>
      <c r="B292" s="47" t="s">
        <v>173</v>
      </c>
      <c r="C292" s="47" t="s">
        <v>549</v>
      </c>
      <c r="D292" s="47">
        <v>73</v>
      </c>
      <c r="E292" s="46" t="s">
        <v>2529</v>
      </c>
      <c r="F292" s="39" t="s">
        <v>582</v>
      </c>
      <c r="G292" s="44">
        <v>0</v>
      </c>
      <c r="H292" s="44">
        <v>0</v>
      </c>
      <c r="I292" s="326" t="s">
        <v>1701</v>
      </c>
      <c r="J292" s="336"/>
      <c r="K292" s="336"/>
      <c r="L292" s="335"/>
      <c r="M292" s="335"/>
      <c r="N292" s="391"/>
      <c r="O292" s="391"/>
    </row>
    <row r="293" spans="1:15" ht="75" x14ac:dyDescent="0.25">
      <c r="A293" s="46" t="s">
        <v>583</v>
      </c>
      <c r="B293" s="47" t="s">
        <v>173</v>
      </c>
      <c r="C293" s="47" t="s">
        <v>549</v>
      </c>
      <c r="D293" s="47">
        <v>90</v>
      </c>
      <c r="E293" s="46" t="s">
        <v>2530</v>
      </c>
      <c r="F293" s="41" t="s">
        <v>584</v>
      </c>
      <c r="G293" s="42">
        <v>2</v>
      </c>
      <c r="H293" s="42">
        <v>2</v>
      </c>
      <c r="I293" s="326" t="s">
        <v>1701</v>
      </c>
      <c r="J293" s="336" t="s">
        <v>3321</v>
      </c>
      <c r="K293" s="336" t="s">
        <v>3326</v>
      </c>
      <c r="L293" s="335"/>
      <c r="M293" s="335"/>
      <c r="N293" s="391" t="s">
        <v>3389</v>
      </c>
      <c r="O293" s="391"/>
    </row>
    <row r="294" spans="1:15" ht="15" customHeight="1" x14ac:dyDescent="0.25">
      <c r="A294" s="46" t="s">
        <v>585</v>
      </c>
      <c r="B294" s="47" t="s">
        <v>173</v>
      </c>
      <c r="C294" s="47" t="s">
        <v>549</v>
      </c>
      <c r="D294" s="47">
        <v>91</v>
      </c>
      <c r="E294" s="46" t="s">
        <v>2531</v>
      </c>
      <c r="F294" s="43" t="s">
        <v>586</v>
      </c>
      <c r="G294" s="48">
        <v>1</v>
      </c>
      <c r="H294" s="48">
        <v>1</v>
      </c>
      <c r="I294" s="326" t="s">
        <v>1701</v>
      </c>
      <c r="J294" s="384"/>
      <c r="K294" s="384"/>
      <c r="L294" s="387"/>
      <c r="M294" s="387"/>
      <c r="N294" s="391" t="s">
        <v>3397</v>
      </c>
      <c r="O294" s="391" t="s">
        <v>3395</v>
      </c>
    </row>
    <row r="295" spans="1:15" x14ac:dyDescent="0.25">
      <c r="A295" s="46" t="s">
        <v>587</v>
      </c>
      <c r="B295" s="47" t="s">
        <v>173</v>
      </c>
      <c r="C295" s="47" t="s">
        <v>549</v>
      </c>
      <c r="D295" s="47">
        <v>92</v>
      </c>
      <c r="E295" s="46" t="s">
        <v>2532</v>
      </c>
      <c r="F295" s="39" t="s">
        <v>588</v>
      </c>
      <c r="G295" s="44">
        <v>0</v>
      </c>
      <c r="H295" s="44">
        <v>0</v>
      </c>
      <c r="I295" s="326" t="s">
        <v>1701</v>
      </c>
      <c r="J295" s="336"/>
      <c r="K295" s="336"/>
      <c r="L295" s="335"/>
      <c r="M295" s="335"/>
      <c r="N295" s="391"/>
      <c r="O295" s="391"/>
    </row>
    <row r="296" spans="1:15" x14ac:dyDescent="0.25">
      <c r="A296" s="46" t="s">
        <v>589</v>
      </c>
      <c r="B296" s="47" t="s">
        <v>173</v>
      </c>
      <c r="C296" s="47" t="s">
        <v>549</v>
      </c>
      <c r="D296" s="47">
        <v>93</v>
      </c>
      <c r="E296" s="46" t="s">
        <v>2533</v>
      </c>
      <c r="F296" s="39" t="s">
        <v>590</v>
      </c>
      <c r="G296" s="44">
        <v>0</v>
      </c>
      <c r="H296" s="44">
        <v>0</v>
      </c>
      <c r="I296" s="326" t="s">
        <v>1701</v>
      </c>
      <c r="J296" s="336"/>
      <c r="K296" s="336"/>
      <c r="L296" s="335"/>
      <c r="M296" s="335"/>
      <c r="N296" s="391"/>
      <c r="O296" s="391"/>
    </row>
    <row r="297" spans="1:15" x14ac:dyDescent="0.25">
      <c r="A297" s="46" t="s">
        <v>591</v>
      </c>
      <c r="B297" s="47" t="s">
        <v>173</v>
      </c>
      <c r="C297" s="47" t="s">
        <v>549</v>
      </c>
      <c r="D297" s="47">
        <v>94</v>
      </c>
      <c r="E297" s="46" t="s">
        <v>2534</v>
      </c>
      <c r="F297" s="39" t="s">
        <v>592</v>
      </c>
      <c r="G297" s="44">
        <v>0</v>
      </c>
      <c r="H297" s="44">
        <v>0</v>
      </c>
      <c r="I297" s="326" t="s">
        <v>1701</v>
      </c>
      <c r="J297" s="336"/>
      <c r="K297" s="336"/>
      <c r="L297" s="335"/>
      <c r="M297" s="335"/>
      <c r="N297" s="391"/>
      <c r="O297" s="391"/>
    </row>
    <row r="298" spans="1:15" x14ac:dyDescent="0.25">
      <c r="A298" s="46" t="s">
        <v>593</v>
      </c>
      <c r="B298" s="47" t="s">
        <v>173</v>
      </c>
      <c r="C298" s="47" t="s">
        <v>549</v>
      </c>
      <c r="D298" s="47">
        <v>99</v>
      </c>
      <c r="E298" s="46" t="s">
        <v>2535</v>
      </c>
      <c r="F298" s="39" t="s">
        <v>594</v>
      </c>
      <c r="G298" s="44">
        <v>0</v>
      </c>
      <c r="H298" s="44">
        <v>0</v>
      </c>
      <c r="I298" s="326" t="s">
        <v>1701</v>
      </c>
      <c r="J298" s="336"/>
      <c r="K298" s="336"/>
      <c r="L298" s="335"/>
      <c r="M298" s="335"/>
      <c r="N298" s="391"/>
      <c r="O298" s="391"/>
    </row>
    <row r="299" spans="1:15" x14ac:dyDescent="0.25">
      <c r="A299" s="46" t="s">
        <v>595</v>
      </c>
      <c r="B299" s="47" t="s">
        <v>173</v>
      </c>
      <c r="C299" s="47" t="s">
        <v>596</v>
      </c>
      <c r="D299" s="47">
        <v>0</v>
      </c>
      <c r="E299" s="46" t="s">
        <v>2536</v>
      </c>
      <c r="F299" s="39" t="s">
        <v>597</v>
      </c>
      <c r="G299" s="44">
        <v>0</v>
      </c>
      <c r="H299" s="44">
        <v>0</v>
      </c>
      <c r="I299" s="326" t="s">
        <v>1701</v>
      </c>
      <c r="J299" s="336"/>
      <c r="K299" s="336"/>
      <c r="L299" s="335"/>
      <c r="M299" s="335"/>
      <c r="N299" s="391"/>
      <c r="O299" s="391"/>
    </row>
    <row r="300" spans="1:15" x14ac:dyDescent="0.25">
      <c r="A300" s="46" t="s">
        <v>598</v>
      </c>
      <c r="B300" s="47" t="s">
        <v>173</v>
      </c>
      <c r="C300" s="47" t="s">
        <v>596</v>
      </c>
      <c r="D300" s="47">
        <v>10</v>
      </c>
      <c r="E300" s="46" t="s">
        <v>2537</v>
      </c>
      <c r="F300" s="39" t="s">
        <v>599</v>
      </c>
      <c r="G300" s="44">
        <v>0</v>
      </c>
      <c r="H300" s="44">
        <v>0</v>
      </c>
      <c r="I300" s="326" t="s">
        <v>1701</v>
      </c>
      <c r="J300" s="336"/>
      <c r="K300" s="336"/>
      <c r="L300" s="335"/>
      <c r="M300" s="335"/>
      <c r="N300" s="391"/>
      <c r="O300" s="391"/>
    </row>
    <row r="301" spans="1:15" x14ac:dyDescent="0.25">
      <c r="A301" s="46" t="s">
        <v>600</v>
      </c>
      <c r="B301" s="47" t="s">
        <v>173</v>
      </c>
      <c r="C301" s="47" t="s">
        <v>596</v>
      </c>
      <c r="D301" s="47">
        <v>11</v>
      </c>
      <c r="E301" s="46" t="s">
        <v>2538</v>
      </c>
      <c r="F301" s="39" t="s">
        <v>601</v>
      </c>
      <c r="G301" s="44">
        <v>0</v>
      </c>
      <c r="H301" s="44">
        <v>0</v>
      </c>
      <c r="I301" s="326" t="s">
        <v>1701</v>
      </c>
      <c r="J301" s="336"/>
      <c r="K301" s="336"/>
      <c r="L301" s="335"/>
      <c r="M301" s="335"/>
      <c r="N301" s="391"/>
      <c r="O301" s="391"/>
    </row>
    <row r="302" spans="1:15" x14ac:dyDescent="0.25">
      <c r="A302" s="46" t="s">
        <v>602</v>
      </c>
      <c r="B302" s="47" t="s">
        <v>173</v>
      </c>
      <c r="C302" s="47" t="s">
        <v>596</v>
      </c>
      <c r="D302" s="47">
        <v>12</v>
      </c>
      <c r="E302" s="46" t="s">
        <v>2539</v>
      </c>
      <c r="F302" s="39" t="s">
        <v>603</v>
      </c>
      <c r="G302" s="44">
        <v>0</v>
      </c>
      <c r="H302" s="44">
        <v>0</v>
      </c>
      <c r="I302" s="326" t="s">
        <v>1701</v>
      </c>
      <c r="J302" s="336"/>
      <c r="K302" s="336"/>
      <c r="L302" s="335"/>
      <c r="M302" s="335"/>
      <c r="N302" s="391"/>
      <c r="O302" s="391"/>
    </row>
    <row r="303" spans="1:15" x14ac:dyDescent="0.25">
      <c r="A303" s="46" t="s">
        <v>604</v>
      </c>
      <c r="B303" s="47" t="s">
        <v>173</v>
      </c>
      <c r="C303" s="47" t="s">
        <v>596</v>
      </c>
      <c r="D303" s="47">
        <v>20</v>
      </c>
      <c r="E303" s="46" t="s">
        <v>2540</v>
      </c>
      <c r="F303" s="39" t="s">
        <v>605</v>
      </c>
      <c r="G303" s="44">
        <v>0</v>
      </c>
      <c r="H303" s="44">
        <v>0</v>
      </c>
      <c r="I303" s="326" t="s">
        <v>1701</v>
      </c>
      <c r="J303" s="336"/>
      <c r="K303" s="336"/>
      <c r="L303" s="335"/>
      <c r="M303" s="335"/>
      <c r="N303" s="391"/>
      <c r="O303" s="391"/>
    </row>
    <row r="304" spans="1:15" x14ac:dyDescent="0.25">
      <c r="A304" s="46" t="s">
        <v>606</v>
      </c>
      <c r="B304" s="47" t="s">
        <v>173</v>
      </c>
      <c r="C304" s="47" t="s">
        <v>596</v>
      </c>
      <c r="D304" s="47">
        <v>30</v>
      </c>
      <c r="E304" s="46" t="s">
        <v>2541</v>
      </c>
      <c r="F304" s="39" t="s">
        <v>607</v>
      </c>
      <c r="G304" s="44">
        <v>0</v>
      </c>
      <c r="H304" s="44">
        <v>0</v>
      </c>
      <c r="I304" s="326" t="s">
        <v>1701</v>
      </c>
      <c r="J304" s="336"/>
      <c r="K304" s="336"/>
      <c r="L304" s="335"/>
      <c r="M304" s="335"/>
      <c r="N304" s="391"/>
      <c r="O304" s="391"/>
    </row>
    <row r="305" spans="1:15" x14ac:dyDescent="0.25">
      <c r="A305" s="46" t="s">
        <v>608</v>
      </c>
      <c r="B305" s="47" t="s">
        <v>173</v>
      </c>
      <c r="C305" s="47" t="s">
        <v>596</v>
      </c>
      <c r="D305" s="47">
        <v>40</v>
      </c>
      <c r="E305" s="46" t="s">
        <v>2542</v>
      </c>
      <c r="F305" s="39" t="s">
        <v>609</v>
      </c>
      <c r="G305" s="44">
        <v>0</v>
      </c>
      <c r="H305" s="44">
        <v>0</v>
      </c>
      <c r="I305" s="326" t="s">
        <v>1701</v>
      </c>
      <c r="J305" s="336"/>
      <c r="K305" s="336"/>
      <c r="L305" s="335"/>
      <c r="M305" s="335"/>
      <c r="N305" s="391"/>
      <c r="O305" s="391"/>
    </row>
    <row r="306" spans="1:15" x14ac:dyDescent="0.25">
      <c r="A306" s="46" t="s">
        <v>610</v>
      </c>
      <c r="B306" s="47" t="s">
        <v>173</v>
      </c>
      <c r="C306" s="47" t="s">
        <v>596</v>
      </c>
      <c r="D306" s="47">
        <v>50</v>
      </c>
      <c r="E306" s="46" t="s">
        <v>2543</v>
      </c>
      <c r="F306" s="39" t="s">
        <v>611</v>
      </c>
      <c r="G306" s="44">
        <v>0</v>
      </c>
      <c r="H306" s="44">
        <v>0</v>
      </c>
      <c r="I306" s="326" t="s">
        <v>1701</v>
      </c>
      <c r="J306" s="336"/>
      <c r="K306" s="336"/>
      <c r="L306" s="335"/>
      <c r="M306" s="335"/>
      <c r="N306" s="391"/>
      <c r="O306" s="391"/>
    </row>
    <row r="307" spans="1:15" x14ac:dyDescent="0.25">
      <c r="A307" s="46" t="s">
        <v>612</v>
      </c>
      <c r="B307" s="47" t="s">
        <v>173</v>
      </c>
      <c r="C307" s="47" t="s">
        <v>596</v>
      </c>
      <c r="D307" s="47">
        <v>51</v>
      </c>
      <c r="E307" s="46" t="s">
        <v>2544</v>
      </c>
      <c r="F307" s="39" t="s">
        <v>613</v>
      </c>
      <c r="G307" s="44">
        <v>0</v>
      </c>
      <c r="H307" s="44">
        <v>0</v>
      </c>
      <c r="I307" s="326" t="s">
        <v>1701</v>
      </c>
      <c r="J307" s="336"/>
      <c r="K307" s="336"/>
      <c r="L307" s="335"/>
      <c r="M307" s="335"/>
      <c r="N307" s="391"/>
      <c r="O307" s="391"/>
    </row>
    <row r="308" spans="1:15" x14ac:dyDescent="0.25">
      <c r="A308" s="46" t="s">
        <v>614</v>
      </c>
      <c r="B308" s="47" t="s">
        <v>173</v>
      </c>
      <c r="C308" s="47" t="s">
        <v>596</v>
      </c>
      <c r="D308" s="47">
        <v>52</v>
      </c>
      <c r="E308" s="46" t="s">
        <v>2545</v>
      </c>
      <c r="F308" s="39" t="s">
        <v>615</v>
      </c>
      <c r="G308" s="44">
        <v>0</v>
      </c>
      <c r="H308" s="44">
        <v>0</v>
      </c>
      <c r="I308" s="326" t="s">
        <v>1701</v>
      </c>
      <c r="J308" s="336"/>
      <c r="K308" s="336"/>
      <c r="L308" s="335"/>
      <c r="M308" s="335"/>
      <c r="N308" s="391"/>
      <c r="O308" s="391"/>
    </row>
    <row r="309" spans="1:15" x14ac:dyDescent="0.25">
      <c r="A309" s="46" t="s">
        <v>616</v>
      </c>
      <c r="B309" s="47" t="s">
        <v>173</v>
      </c>
      <c r="C309" s="47" t="s">
        <v>596</v>
      </c>
      <c r="D309" s="47">
        <v>60</v>
      </c>
      <c r="E309" s="46" t="s">
        <v>2546</v>
      </c>
      <c r="F309" s="39" t="s">
        <v>617</v>
      </c>
      <c r="G309" s="44">
        <v>0</v>
      </c>
      <c r="H309" s="44">
        <v>0</v>
      </c>
      <c r="I309" s="326" t="s">
        <v>1701</v>
      </c>
      <c r="J309" s="336"/>
      <c r="K309" s="336"/>
      <c r="L309" s="335"/>
      <c r="M309" s="335"/>
      <c r="N309" s="391"/>
      <c r="O309" s="391"/>
    </row>
    <row r="310" spans="1:15" x14ac:dyDescent="0.25">
      <c r="A310" s="46" t="s">
        <v>618</v>
      </c>
      <c r="B310" s="47" t="s">
        <v>173</v>
      </c>
      <c r="C310" s="47" t="s">
        <v>596</v>
      </c>
      <c r="D310" s="47">
        <v>70</v>
      </c>
      <c r="E310" s="46" t="s">
        <v>2547</v>
      </c>
      <c r="F310" s="39" t="s">
        <v>619</v>
      </c>
      <c r="G310" s="44">
        <v>0</v>
      </c>
      <c r="H310" s="44">
        <v>0</v>
      </c>
      <c r="I310" s="326" t="s">
        <v>1701</v>
      </c>
      <c r="J310" s="336"/>
      <c r="K310" s="336"/>
      <c r="L310" s="335"/>
      <c r="M310" s="335"/>
      <c r="N310" s="391"/>
      <c r="O310" s="391"/>
    </row>
    <row r="311" spans="1:15" x14ac:dyDescent="0.25">
      <c r="A311" s="46" t="s">
        <v>620</v>
      </c>
      <c r="B311" s="47" t="s">
        <v>173</v>
      </c>
      <c r="C311" s="47" t="s">
        <v>596</v>
      </c>
      <c r="D311" s="47">
        <v>80</v>
      </c>
      <c r="E311" s="46" t="s">
        <v>2548</v>
      </c>
      <c r="F311" s="39" t="s">
        <v>621</v>
      </c>
      <c r="G311" s="44">
        <v>0</v>
      </c>
      <c r="H311" s="44">
        <v>0</v>
      </c>
      <c r="I311" s="326" t="s">
        <v>1701</v>
      </c>
      <c r="J311" s="336"/>
      <c r="K311" s="336"/>
      <c r="L311" s="335"/>
      <c r="M311" s="335"/>
      <c r="N311" s="391"/>
      <c r="O311" s="391"/>
    </row>
    <row r="312" spans="1:15" x14ac:dyDescent="0.25">
      <c r="A312" s="46" t="s">
        <v>622</v>
      </c>
      <c r="B312" s="47" t="s">
        <v>173</v>
      </c>
      <c r="C312" s="47" t="s">
        <v>623</v>
      </c>
      <c r="D312" s="47">
        <v>0</v>
      </c>
      <c r="E312" s="46" t="s">
        <v>2549</v>
      </c>
      <c r="F312" s="39" t="s">
        <v>624</v>
      </c>
      <c r="G312" s="44">
        <v>0</v>
      </c>
      <c r="H312" s="44">
        <v>0</v>
      </c>
      <c r="I312" s="326" t="s">
        <v>1701</v>
      </c>
      <c r="J312" s="336"/>
      <c r="K312" s="336"/>
      <c r="L312" s="335"/>
      <c r="M312" s="335"/>
      <c r="N312" s="391"/>
      <c r="O312" s="391"/>
    </row>
    <row r="313" spans="1:15" x14ac:dyDescent="0.25">
      <c r="A313" s="46" t="s">
        <v>625</v>
      </c>
      <c r="B313" s="47" t="s">
        <v>173</v>
      </c>
      <c r="C313" s="47" t="s">
        <v>623</v>
      </c>
      <c r="D313" s="47">
        <v>10</v>
      </c>
      <c r="E313" s="46" t="s">
        <v>2550</v>
      </c>
      <c r="F313" s="46" t="s">
        <v>626</v>
      </c>
      <c r="G313" s="44">
        <v>0</v>
      </c>
      <c r="H313" s="44">
        <v>0</v>
      </c>
      <c r="I313" s="326" t="s">
        <v>1701</v>
      </c>
      <c r="J313" s="336"/>
      <c r="K313" s="336"/>
      <c r="L313" s="335"/>
      <c r="M313" s="335"/>
      <c r="N313" s="391"/>
      <c r="O313" s="391"/>
    </row>
    <row r="314" spans="1:15" x14ac:dyDescent="0.25">
      <c r="A314" s="46" t="s">
        <v>627</v>
      </c>
      <c r="B314" s="47" t="s">
        <v>173</v>
      </c>
      <c r="C314" s="47" t="s">
        <v>623</v>
      </c>
      <c r="D314" s="47">
        <v>11</v>
      </c>
      <c r="E314" s="46" t="s">
        <v>2551</v>
      </c>
      <c r="F314" s="46" t="s">
        <v>628</v>
      </c>
      <c r="G314" s="44">
        <v>0</v>
      </c>
      <c r="H314" s="44">
        <v>0</v>
      </c>
      <c r="I314" s="326" t="s">
        <v>1701</v>
      </c>
      <c r="J314" s="336"/>
      <c r="K314" s="336"/>
      <c r="L314" s="335"/>
      <c r="M314" s="335"/>
      <c r="N314" s="391"/>
      <c r="O314" s="391"/>
    </row>
    <row r="315" spans="1:15" x14ac:dyDescent="0.25">
      <c r="A315" s="46" t="s">
        <v>629</v>
      </c>
      <c r="B315" s="47" t="s">
        <v>173</v>
      </c>
      <c r="C315" s="47" t="s">
        <v>623</v>
      </c>
      <c r="D315" s="47">
        <v>12</v>
      </c>
      <c r="E315" s="46" t="s">
        <v>2552</v>
      </c>
      <c r="F315" s="46" t="s">
        <v>630</v>
      </c>
      <c r="G315" s="44">
        <v>0</v>
      </c>
      <c r="H315" s="44">
        <v>0</v>
      </c>
      <c r="I315" s="326" t="s">
        <v>1701</v>
      </c>
      <c r="J315" s="336"/>
      <c r="K315" s="336"/>
      <c r="L315" s="335"/>
      <c r="M315" s="335"/>
      <c r="N315" s="391"/>
      <c r="O315" s="391"/>
    </row>
    <row r="316" spans="1:15" x14ac:dyDescent="0.25">
      <c r="A316" s="46" t="s">
        <v>631</v>
      </c>
      <c r="B316" s="47" t="s">
        <v>173</v>
      </c>
      <c r="C316" s="47" t="s">
        <v>623</v>
      </c>
      <c r="D316" s="47">
        <v>20</v>
      </c>
      <c r="E316" s="46" t="s">
        <v>2553</v>
      </c>
      <c r="F316" s="39" t="s">
        <v>632</v>
      </c>
      <c r="G316" s="44">
        <v>0</v>
      </c>
      <c r="H316" s="44">
        <v>0</v>
      </c>
      <c r="I316" s="326" t="s">
        <v>1701</v>
      </c>
      <c r="J316" s="336"/>
      <c r="K316" s="336"/>
      <c r="L316" s="335"/>
      <c r="M316" s="335"/>
      <c r="N316" s="391"/>
      <c r="O316" s="391"/>
    </row>
    <row r="317" spans="1:15" x14ac:dyDescent="0.25">
      <c r="A317" s="46" t="s">
        <v>633</v>
      </c>
      <c r="B317" s="47" t="s">
        <v>173</v>
      </c>
      <c r="C317" s="47" t="s">
        <v>623</v>
      </c>
      <c r="D317" s="47">
        <v>30</v>
      </c>
      <c r="E317" s="46" t="s">
        <v>2554</v>
      </c>
      <c r="F317" s="46" t="s">
        <v>634</v>
      </c>
      <c r="G317" s="44">
        <v>0</v>
      </c>
      <c r="H317" s="44">
        <v>0</v>
      </c>
      <c r="I317" s="326" t="s">
        <v>1701</v>
      </c>
      <c r="J317" s="336"/>
      <c r="K317" s="336"/>
      <c r="L317" s="335"/>
      <c r="M317" s="335"/>
      <c r="N317" s="391"/>
      <c r="O317" s="391"/>
    </row>
    <row r="318" spans="1:15" x14ac:dyDescent="0.25">
      <c r="A318" s="46" t="s">
        <v>635</v>
      </c>
      <c r="B318" s="47" t="s">
        <v>173</v>
      </c>
      <c r="C318" s="47" t="s">
        <v>623</v>
      </c>
      <c r="D318" s="47">
        <v>31</v>
      </c>
      <c r="E318" s="46" t="s">
        <v>2555</v>
      </c>
      <c r="F318" s="39" t="s">
        <v>636</v>
      </c>
      <c r="G318" s="44">
        <v>0</v>
      </c>
      <c r="H318" s="44">
        <v>0</v>
      </c>
      <c r="I318" s="326" t="s">
        <v>1701</v>
      </c>
      <c r="J318" s="336"/>
      <c r="K318" s="336"/>
      <c r="L318" s="335"/>
      <c r="M318" s="335"/>
      <c r="N318" s="391"/>
      <c r="O318" s="391"/>
    </row>
    <row r="319" spans="1:15" x14ac:dyDescent="0.25">
      <c r="A319" s="46" t="s">
        <v>637</v>
      </c>
      <c r="B319" s="47" t="s">
        <v>173</v>
      </c>
      <c r="C319" s="47" t="s">
        <v>623</v>
      </c>
      <c r="D319" s="47">
        <v>32</v>
      </c>
      <c r="E319" s="46" t="s">
        <v>2556</v>
      </c>
      <c r="F319" s="39" t="s">
        <v>638</v>
      </c>
      <c r="G319" s="44">
        <v>0</v>
      </c>
      <c r="H319" s="44">
        <v>0</v>
      </c>
      <c r="I319" s="326" t="s">
        <v>1701</v>
      </c>
      <c r="J319" s="336"/>
      <c r="K319" s="336"/>
      <c r="L319" s="335"/>
      <c r="M319" s="335"/>
      <c r="N319" s="391"/>
      <c r="O319" s="391"/>
    </row>
    <row r="320" spans="1:15" x14ac:dyDescent="0.25">
      <c r="A320" s="46" t="s">
        <v>639</v>
      </c>
      <c r="B320" s="47" t="s">
        <v>173</v>
      </c>
      <c r="C320" s="47" t="s">
        <v>623</v>
      </c>
      <c r="D320" s="47">
        <v>33</v>
      </c>
      <c r="E320" s="46" t="s">
        <v>2557</v>
      </c>
      <c r="F320" s="39" t="s">
        <v>640</v>
      </c>
      <c r="G320" s="44">
        <v>0</v>
      </c>
      <c r="H320" s="44">
        <v>0</v>
      </c>
      <c r="I320" s="326" t="s">
        <v>1701</v>
      </c>
      <c r="J320" s="336"/>
      <c r="K320" s="336"/>
      <c r="L320" s="335"/>
      <c r="M320" s="335"/>
      <c r="N320" s="391"/>
      <c r="O320" s="391"/>
    </row>
    <row r="321" spans="1:15" x14ac:dyDescent="0.25">
      <c r="A321" s="46" t="s">
        <v>641</v>
      </c>
      <c r="B321" s="47" t="s">
        <v>173</v>
      </c>
      <c r="C321" s="47" t="s">
        <v>623</v>
      </c>
      <c r="D321" s="47">
        <v>40</v>
      </c>
      <c r="E321" s="46" t="s">
        <v>2558</v>
      </c>
      <c r="F321" s="39" t="s">
        <v>642</v>
      </c>
      <c r="G321" s="44">
        <v>0</v>
      </c>
      <c r="H321" s="44">
        <v>0</v>
      </c>
      <c r="I321" s="326" t="s">
        <v>1701</v>
      </c>
      <c r="J321" s="336"/>
      <c r="K321" s="336"/>
      <c r="L321" s="335"/>
      <c r="M321" s="335"/>
      <c r="N321" s="391"/>
      <c r="O321" s="391"/>
    </row>
    <row r="322" spans="1:15" x14ac:dyDescent="0.25">
      <c r="A322" s="46" t="s">
        <v>643</v>
      </c>
      <c r="B322" s="47" t="s">
        <v>173</v>
      </c>
      <c r="C322" s="47" t="s">
        <v>623</v>
      </c>
      <c r="D322" s="47">
        <v>50</v>
      </c>
      <c r="E322" s="46" t="s">
        <v>2559</v>
      </c>
      <c r="F322" s="39" t="s">
        <v>644</v>
      </c>
      <c r="G322" s="44">
        <v>0</v>
      </c>
      <c r="H322" s="44">
        <v>0</v>
      </c>
      <c r="I322" s="326" t="s">
        <v>1701</v>
      </c>
      <c r="J322" s="336"/>
      <c r="K322" s="336"/>
      <c r="L322" s="335"/>
      <c r="M322" s="335"/>
      <c r="N322" s="391"/>
      <c r="O322" s="391"/>
    </row>
    <row r="323" spans="1:15" x14ac:dyDescent="0.25">
      <c r="A323" s="46" t="s">
        <v>645</v>
      </c>
      <c r="B323" s="47" t="s">
        <v>173</v>
      </c>
      <c r="C323" s="47" t="s">
        <v>623</v>
      </c>
      <c r="D323" s="47">
        <v>51</v>
      </c>
      <c r="E323" s="46" t="s">
        <v>2560</v>
      </c>
      <c r="F323" s="39" t="s">
        <v>646</v>
      </c>
      <c r="G323" s="44">
        <v>0</v>
      </c>
      <c r="H323" s="44">
        <v>0</v>
      </c>
      <c r="I323" s="326" t="s">
        <v>1701</v>
      </c>
      <c r="J323" s="336"/>
      <c r="K323" s="336"/>
      <c r="L323" s="335"/>
      <c r="M323" s="335"/>
      <c r="N323" s="391"/>
      <c r="O323" s="391"/>
    </row>
    <row r="324" spans="1:15" x14ac:dyDescent="0.25">
      <c r="A324" s="46" t="s">
        <v>647</v>
      </c>
      <c r="B324" s="47" t="s">
        <v>173</v>
      </c>
      <c r="C324" s="47" t="s">
        <v>623</v>
      </c>
      <c r="D324" s="47">
        <v>52</v>
      </c>
      <c r="E324" s="46" t="s">
        <v>2561</v>
      </c>
      <c r="F324" s="39" t="s">
        <v>648</v>
      </c>
      <c r="G324" s="44">
        <v>0</v>
      </c>
      <c r="H324" s="44">
        <v>0</v>
      </c>
      <c r="I324" s="326" t="s">
        <v>1701</v>
      </c>
      <c r="J324" s="336"/>
      <c r="K324" s="336"/>
      <c r="L324" s="335"/>
      <c r="M324" s="335"/>
      <c r="N324" s="391"/>
      <c r="O324" s="391"/>
    </row>
    <row r="325" spans="1:15" x14ac:dyDescent="0.25">
      <c r="A325" s="46" t="s">
        <v>649</v>
      </c>
      <c r="B325" s="47" t="s">
        <v>173</v>
      </c>
      <c r="C325" s="47" t="s">
        <v>623</v>
      </c>
      <c r="D325" s="47">
        <v>90</v>
      </c>
      <c r="E325" s="46" t="s">
        <v>2562</v>
      </c>
      <c r="F325" s="39" t="s">
        <v>650</v>
      </c>
      <c r="G325" s="44">
        <v>0</v>
      </c>
      <c r="H325" s="44">
        <v>0</v>
      </c>
      <c r="I325" s="326" t="s">
        <v>1701</v>
      </c>
      <c r="J325" s="336"/>
      <c r="K325" s="336"/>
      <c r="L325" s="335"/>
      <c r="M325" s="335"/>
      <c r="N325" s="391"/>
      <c r="O325" s="391"/>
    </row>
    <row r="326" spans="1:15" ht="75.75" customHeight="1" x14ac:dyDescent="0.25">
      <c r="A326" s="46" t="s">
        <v>651</v>
      </c>
      <c r="B326" s="47" t="s">
        <v>173</v>
      </c>
      <c r="C326" s="47" t="s">
        <v>652</v>
      </c>
      <c r="D326" s="47">
        <v>0</v>
      </c>
      <c r="E326" s="46" t="s">
        <v>2563</v>
      </c>
      <c r="F326" s="310" t="s">
        <v>653</v>
      </c>
      <c r="G326" s="311">
        <v>2</v>
      </c>
      <c r="H326" s="311">
        <v>2</v>
      </c>
      <c r="I326" s="326" t="s">
        <v>1701</v>
      </c>
      <c r="J326" s="336" t="s">
        <v>3321</v>
      </c>
      <c r="K326" s="336" t="s">
        <v>3326</v>
      </c>
      <c r="L326" s="335"/>
      <c r="M326" s="335"/>
      <c r="N326" s="391" t="s">
        <v>3389</v>
      </c>
      <c r="O326" s="391" t="s">
        <v>3390</v>
      </c>
    </row>
    <row r="327" spans="1:15" x14ac:dyDescent="0.25">
      <c r="A327" s="46" t="s">
        <v>654</v>
      </c>
      <c r="B327" s="47" t="s">
        <v>173</v>
      </c>
      <c r="C327" s="47" t="s">
        <v>652</v>
      </c>
      <c r="D327" s="47">
        <v>10</v>
      </c>
      <c r="E327" s="46" t="s">
        <v>2564</v>
      </c>
      <c r="F327" s="39" t="s">
        <v>655</v>
      </c>
      <c r="G327" s="44">
        <v>0</v>
      </c>
      <c r="H327" s="44">
        <v>0</v>
      </c>
      <c r="I327" s="326" t="s">
        <v>1701</v>
      </c>
      <c r="J327" s="336"/>
      <c r="K327" s="336"/>
      <c r="L327" s="335"/>
      <c r="M327" s="335"/>
      <c r="N327" s="391"/>
      <c r="O327" s="391"/>
    </row>
    <row r="328" spans="1:15" x14ac:dyDescent="0.25">
      <c r="A328" s="46" t="s">
        <v>656</v>
      </c>
      <c r="B328" s="47" t="s">
        <v>173</v>
      </c>
      <c r="C328" s="47" t="s">
        <v>652</v>
      </c>
      <c r="D328" s="47">
        <v>11</v>
      </c>
      <c r="E328" s="46" t="s">
        <v>2565</v>
      </c>
      <c r="F328" s="39" t="s">
        <v>657</v>
      </c>
      <c r="G328" s="44">
        <v>0</v>
      </c>
      <c r="H328" s="44">
        <v>0</v>
      </c>
      <c r="I328" s="326" t="s">
        <v>1701</v>
      </c>
      <c r="J328" s="336"/>
      <c r="K328" s="336"/>
      <c r="L328" s="335"/>
      <c r="M328" s="335"/>
      <c r="N328" s="391"/>
      <c r="O328" s="391"/>
    </row>
    <row r="329" spans="1:15" x14ac:dyDescent="0.25">
      <c r="A329" s="46" t="s">
        <v>658</v>
      </c>
      <c r="B329" s="47" t="s">
        <v>173</v>
      </c>
      <c r="C329" s="47" t="s">
        <v>652</v>
      </c>
      <c r="D329" s="47">
        <v>12</v>
      </c>
      <c r="E329" s="46" t="s">
        <v>2566</v>
      </c>
      <c r="F329" s="39" t="s">
        <v>659</v>
      </c>
      <c r="G329" s="44">
        <v>0</v>
      </c>
      <c r="H329" s="44">
        <v>0</v>
      </c>
      <c r="I329" s="326" t="s">
        <v>1701</v>
      </c>
      <c r="J329" s="336"/>
      <c r="K329" s="336"/>
      <c r="L329" s="335"/>
      <c r="M329" s="335"/>
      <c r="N329" s="391"/>
      <c r="O329" s="391"/>
    </row>
    <row r="330" spans="1:15" x14ac:dyDescent="0.25">
      <c r="A330" s="46" t="s">
        <v>660</v>
      </c>
      <c r="B330" s="47" t="s">
        <v>173</v>
      </c>
      <c r="C330" s="47" t="s">
        <v>652</v>
      </c>
      <c r="D330" s="47">
        <v>13</v>
      </c>
      <c r="E330" s="46" t="s">
        <v>2567</v>
      </c>
      <c r="F330" s="39" t="s">
        <v>661</v>
      </c>
      <c r="G330" s="44">
        <v>0</v>
      </c>
      <c r="H330" s="44">
        <v>0</v>
      </c>
      <c r="I330" s="326" t="s">
        <v>1701</v>
      </c>
      <c r="J330" s="336"/>
      <c r="K330" s="336"/>
      <c r="L330" s="335"/>
      <c r="M330" s="335"/>
      <c r="N330" s="391"/>
      <c r="O330" s="391"/>
    </row>
    <row r="331" spans="1:15" x14ac:dyDescent="0.25">
      <c r="A331" s="46" t="s">
        <v>662</v>
      </c>
      <c r="B331" s="47" t="s">
        <v>173</v>
      </c>
      <c r="C331" s="47" t="s">
        <v>652</v>
      </c>
      <c r="D331" s="47">
        <v>14</v>
      </c>
      <c r="E331" s="46" t="s">
        <v>2568</v>
      </c>
      <c r="F331" s="39" t="s">
        <v>663</v>
      </c>
      <c r="G331" s="44">
        <v>0</v>
      </c>
      <c r="H331" s="44">
        <v>0</v>
      </c>
      <c r="I331" s="326" t="s">
        <v>1701</v>
      </c>
      <c r="J331" s="336"/>
      <c r="K331" s="336"/>
      <c r="L331" s="335"/>
      <c r="M331" s="335"/>
      <c r="N331" s="391"/>
      <c r="O331" s="391"/>
    </row>
    <row r="332" spans="1:15" x14ac:dyDescent="0.25">
      <c r="A332" s="46" t="s">
        <v>664</v>
      </c>
      <c r="B332" s="47" t="s">
        <v>173</v>
      </c>
      <c r="C332" s="47" t="s">
        <v>652</v>
      </c>
      <c r="D332" s="47">
        <v>15</v>
      </c>
      <c r="E332" s="46" t="s">
        <v>2569</v>
      </c>
      <c r="F332" s="39" t="s">
        <v>665</v>
      </c>
      <c r="G332" s="44">
        <v>0</v>
      </c>
      <c r="H332" s="44">
        <v>0</v>
      </c>
      <c r="I332" s="326" t="s">
        <v>1701</v>
      </c>
      <c r="J332" s="336"/>
      <c r="K332" s="336"/>
      <c r="L332" s="335"/>
      <c r="M332" s="335"/>
      <c r="N332" s="391"/>
      <c r="O332" s="391"/>
    </row>
    <row r="333" spans="1:15" x14ac:dyDescent="0.25">
      <c r="A333" s="46" t="s">
        <v>666</v>
      </c>
      <c r="B333" s="47" t="s">
        <v>173</v>
      </c>
      <c r="C333" s="47" t="s">
        <v>652</v>
      </c>
      <c r="D333" s="47">
        <v>20</v>
      </c>
      <c r="E333" s="46" t="s">
        <v>2570</v>
      </c>
      <c r="F333" s="39" t="s">
        <v>667</v>
      </c>
      <c r="G333" s="44">
        <v>0</v>
      </c>
      <c r="H333" s="44">
        <v>0</v>
      </c>
      <c r="I333" s="326" t="s">
        <v>1701</v>
      </c>
      <c r="J333" s="336"/>
      <c r="K333" s="336"/>
      <c r="L333" s="335"/>
      <c r="M333" s="335"/>
      <c r="N333" s="391"/>
      <c r="O333" s="391"/>
    </row>
    <row r="334" spans="1:15" x14ac:dyDescent="0.25">
      <c r="A334" s="46" t="s">
        <v>668</v>
      </c>
      <c r="B334" s="47" t="s">
        <v>173</v>
      </c>
      <c r="C334" s="47" t="s">
        <v>652</v>
      </c>
      <c r="D334" s="47">
        <v>21</v>
      </c>
      <c r="E334" s="46" t="s">
        <v>2571</v>
      </c>
      <c r="F334" s="39" t="s">
        <v>669</v>
      </c>
      <c r="G334" s="44">
        <v>0</v>
      </c>
      <c r="H334" s="44">
        <v>0</v>
      </c>
      <c r="I334" s="326" t="s">
        <v>1701</v>
      </c>
      <c r="J334" s="336"/>
      <c r="K334" s="336"/>
      <c r="L334" s="335"/>
      <c r="M334" s="335"/>
      <c r="N334" s="391"/>
      <c r="O334" s="391"/>
    </row>
    <row r="335" spans="1:15" x14ac:dyDescent="0.25">
      <c r="A335" s="46" t="s">
        <v>670</v>
      </c>
      <c r="B335" s="47" t="s">
        <v>173</v>
      </c>
      <c r="C335" s="47" t="s">
        <v>652</v>
      </c>
      <c r="D335" s="47">
        <v>22</v>
      </c>
      <c r="E335" s="46" t="s">
        <v>2572</v>
      </c>
      <c r="F335" s="39" t="s">
        <v>671</v>
      </c>
      <c r="G335" s="44">
        <v>0</v>
      </c>
      <c r="H335" s="44">
        <v>0</v>
      </c>
      <c r="I335" s="326" t="s">
        <v>1701</v>
      </c>
      <c r="J335" s="336"/>
      <c r="K335" s="336"/>
      <c r="L335" s="335"/>
      <c r="M335" s="335"/>
      <c r="N335" s="391"/>
      <c r="O335" s="391"/>
    </row>
    <row r="336" spans="1:15" x14ac:dyDescent="0.25">
      <c r="A336" s="46" t="s">
        <v>672</v>
      </c>
      <c r="B336" s="47" t="s">
        <v>173</v>
      </c>
      <c r="C336" s="47" t="s">
        <v>652</v>
      </c>
      <c r="D336" s="47">
        <v>23</v>
      </c>
      <c r="E336" s="46" t="s">
        <v>2573</v>
      </c>
      <c r="F336" s="39" t="s">
        <v>673</v>
      </c>
      <c r="G336" s="44">
        <v>0</v>
      </c>
      <c r="H336" s="44">
        <v>0</v>
      </c>
      <c r="I336" s="326" t="s">
        <v>1701</v>
      </c>
      <c r="J336" s="336"/>
      <c r="K336" s="336"/>
      <c r="L336" s="335"/>
      <c r="M336" s="335"/>
      <c r="N336" s="391"/>
      <c r="O336" s="391"/>
    </row>
    <row r="337" spans="1:15" x14ac:dyDescent="0.25">
      <c r="A337" s="46" t="s">
        <v>674</v>
      </c>
      <c r="B337" s="47" t="s">
        <v>173</v>
      </c>
      <c r="C337" s="47" t="s">
        <v>652</v>
      </c>
      <c r="D337" s="47">
        <v>24</v>
      </c>
      <c r="E337" s="46" t="s">
        <v>2574</v>
      </c>
      <c r="F337" s="39" t="s">
        <v>675</v>
      </c>
      <c r="G337" s="44">
        <v>0</v>
      </c>
      <c r="H337" s="44">
        <v>0</v>
      </c>
      <c r="I337" s="326" t="s">
        <v>1701</v>
      </c>
      <c r="J337" s="336"/>
      <c r="K337" s="336"/>
      <c r="L337" s="335"/>
      <c r="M337" s="335"/>
      <c r="N337" s="391"/>
      <c r="O337" s="391"/>
    </row>
    <row r="338" spans="1:15" x14ac:dyDescent="0.25">
      <c r="A338" s="46" t="s">
        <v>676</v>
      </c>
      <c r="B338" s="47" t="s">
        <v>173</v>
      </c>
      <c r="C338" s="47" t="s">
        <v>652</v>
      </c>
      <c r="D338" s="47">
        <v>25</v>
      </c>
      <c r="E338" s="46" t="s">
        <v>2575</v>
      </c>
      <c r="F338" s="39" t="s">
        <v>677</v>
      </c>
      <c r="G338" s="44">
        <v>0</v>
      </c>
      <c r="H338" s="44">
        <v>0</v>
      </c>
      <c r="I338" s="326" t="s">
        <v>1701</v>
      </c>
      <c r="J338" s="336"/>
      <c r="K338" s="336"/>
      <c r="L338" s="335"/>
      <c r="M338" s="335"/>
      <c r="N338" s="391"/>
      <c r="O338" s="391"/>
    </row>
    <row r="339" spans="1:15" x14ac:dyDescent="0.25">
      <c r="A339" s="46" t="s">
        <v>678</v>
      </c>
      <c r="B339" s="47" t="s">
        <v>173</v>
      </c>
      <c r="C339" s="47" t="s">
        <v>652</v>
      </c>
      <c r="D339" s="47">
        <v>29</v>
      </c>
      <c r="E339" s="46" t="s">
        <v>2576</v>
      </c>
      <c r="F339" s="39" t="s">
        <v>679</v>
      </c>
      <c r="G339" s="44">
        <v>0</v>
      </c>
      <c r="H339" s="44">
        <v>0</v>
      </c>
      <c r="I339" s="326" t="s">
        <v>1701</v>
      </c>
      <c r="J339" s="336"/>
      <c r="K339" s="336"/>
      <c r="L339" s="335"/>
      <c r="M339" s="335"/>
      <c r="N339" s="391"/>
      <c r="O339" s="391"/>
    </row>
    <row r="340" spans="1:15" x14ac:dyDescent="0.25">
      <c r="A340" s="46" t="s">
        <v>680</v>
      </c>
      <c r="B340" s="47" t="s">
        <v>173</v>
      </c>
      <c r="C340" s="47" t="s">
        <v>652</v>
      </c>
      <c r="D340" s="47">
        <v>30</v>
      </c>
      <c r="E340" s="46" t="s">
        <v>2577</v>
      </c>
      <c r="F340" s="39" t="s">
        <v>681</v>
      </c>
      <c r="G340" s="44">
        <v>0</v>
      </c>
      <c r="H340" s="44">
        <v>0</v>
      </c>
      <c r="I340" s="326" t="s">
        <v>1701</v>
      </c>
      <c r="J340" s="336"/>
      <c r="K340" s="336"/>
      <c r="L340" s="335"/>
      <c r="M340" s="335"/>
      <c r="N340" s="391"/>
      <c r="O340" s="391"/>
    </row>
    <row r="341" spans="1:15" x14ac:dyDescent="0.25">
      <c r="A341" s="46" t="s">
        <v>682</v>
      </c>
      <c r="B341" s="47" t="s">
        <v>173</v>
      </c>
      <c r="C341" s="47" t="s">
        <v>652</v>
      </c>
      <c r="D341" s="47">
        <v>40</v>
      </c>
      <c r="E341" s="46" t="s">
        <v>2578</v>
      </c>
      <c r="F341" s="39" t="s">
        <v>683</v>
      </c>
      <c r="G341" s="44">
        <v>0</v>
      </c>
      <c r="H341" s="44">
        <v>0</v>
      </c>
      <c r="I341" s="326" t="s">
        <v>1701</v>
      </c>
      <c r="J341" s="336"/>
      <c r="K341" s="336"/>
      <c r="L341" s="335"/>
      <c r="M341" s="335"/>
      <c r="N341" s="391"/>
      <c r="O341" s="391"/>
    </row>
    <row r="342" spans="1:15" x14ac:dyDescent="0.25">
      <c r="A342" s="46" t="s">
        <v>684</v>
      </c>
      <c r="B342" s="47" t="s">
        <v>173</v>
      </c>
      <c r="C342" s="47" t="s">
        <v>652</v>
      </c>
      <c r="D342" s="47">
        <v>41</v>
      </c>
      <c r="E342" s="46" t="s">
        <v>2579</v>
      </c>
      <c r="F342" s="39" t="s">
        <v>685</v>
      </c>
      <c r="G342" s="44">
        <v>0</v>
      </c>
      <c r="H342" s="44">
        <v>0</v>
      </c>
      <c r="I342" s="326" t="s">
        <v>1701</v>
      </c>
      <c r="J342" s="336"/>
      <c r="K342" s="336"/>
      <c r="L342" s="335"/>
      <c r="M342" s="335"/>
      <c r="N342" s="391"/>
      <c r="O342" s="391"/>
    </row>
    <row r="343" spans="1:15" x14ac:dyDescent="0.25">
      <c r="A343" s="46" t="s">
        <v>686</v>
      </c>
      <c r="B343" s="47" t="s">
        <v>173</v>
      </c>
      <c r="C343" s="47" t="s">
        <v>652</v>
      </c>
      <c r="D343" s="47">
        <v>49</v>
      </c>
      <c r="E343" s="46" t="s">
        <v>2580</v>
      </c>
      <c r="F343" s="39" t="s">
        <v>687</v>
      </c>
      <c r="G343" s="44">
        <v>0</v>
      </c>
      <c r="H343" s="44">
        <v>0</v>
      </c>
      <c r="I343" s="326" t="s">
        <v>1701</v>
      </c>
      <c r="J343" s="336"/>
      <c r="K343" s="336"/>
      <c r="L343" s="335"/>
      <c r="M343" s="335"/>
      <c r="N343" s="391"/>
      <c r="O343" s="391"/>
    </row>
    <row r="344" spans="1:15" x14ac:dyDescent="0.25">
      <c r="A344" s="46" t="s">
        <v>688</v>
      </c>
      <c r="B344" s="47" t="s">
        <v>173</v>
      </c>
      <c r="C344" s="47" t="s">
        <v>652</v>
      </c>
      <c r="D344" s="47">
        <v>90</v>
      </c>
      <c r="E344" s="46" t="s">
        <v>2581</v>
      </c>
      <c r="F344" s="39" t="s">
        <v>689</v>
      </c>
      <c r="G344" s="44">
        <v>0</v>
      </c>
      <c r="H344" s="44">
        <v>0</v>
      </c>
      <c r="I344" s="326" t="s">
        <v>1701</v>
      </c>
      <c r="J344" s="336"/>
      <c r="K344" s="336"/>
      <c r="L344" s="335"/>
      <c r="M344" s="335"/>
      <c r="N344" s="391"/>
      <c r="O344" s="391"/>
    </row>
    <row r="345" spans="1:15" x14ac:dyDescent="0.25">
      <c r="A345" s="46" t="s">
        <v>690</v>
      </c>
      <c r="B345" s="47" t="s">
        <v>173</v>
      </c>
      <c r="C345" s="47" t="s">
        <v>652</v>
      </c>
      <c r="D345" s="47">
        <v>91</v>
      </c>
      <c r="E345" s="46" t="s">
        <v>2582</v>
      </c>
      <c r="F345" s="39" t="s">
        <v>691</v>
      </c>
      <c r="G345" s="44">
        <v>0</v>
      </c>
      <c r="H345" s="44">
        <v>0</v>
      </c>
      <c r="I345" s="326" t="s">
        <v>1701</v>
      </c>
      <c r="J345" s="336"/>
      <c r="K345" s="336"/>
      <c r="L345" s="335"/>
      <c r="M345" s="335"/>
      <c r="N345" s="391"/>
      <c r="O345" s="391"/>
    </row>
    <row r="346" spans="1:15" x14ac:dyDescent="0.25">
      <c r="A346" s="46" t="s">
        <v>692</v>
      </c>
      <c r="B346" s="47" t="s">
        <v>173</v>
      </c>
      <c r="C346" s="47" t="s">
        <v>652</v>
      </c>
      <c r="D346" s="47">
        <v>92</v>
      </c>
      <c r="E346" s="46" t="s">
        <v>2583</v>
      </c>
      <c r="F346" s="39" t="s">
        <v>693</v>
      </c>
      <c r="G346" s="44">
        <v>0</v>
      </c>
      <c r="H346" s="44">
        <v>0</v>
      </c>
      <c r="I346" s="326" t="s">
        <v>1701</v>
      </c>
      <c r="J346" s="336"/>
      <c r="K346" s="336"/>
      <c r="L346" s="335"/>
      <c r="M346" s="335"/>
      <c r="N346" s="391"/>
      <c r="O346" s="391"/>
    </row>
    <row r="347" spans="1:15" ht="93.75" customHeight="1" x14ac:dyDescent="0.25">
      <c r="A347" s="46" t="s">
        <v>694</v>
      </c>
      <c r="B347" s="47" t="s">
        <v>173</v>
      </c>
      <c r="C347" s="47" t="s">
        <v>652</v>
      </c>
      <c r="D347" s="47">
        <v>93</v>
      </c>
      <c r="E347" s="46" t="s">
        <v>2584</v>
      </c>
      <c r="F347" s="41" t="s">
        <v>695</v>
      </c>
      <c r="G347" s="42">
        <v>2</v>
      </c>
      <c r="H347" s="42">
        <v>2</v>
      </c>
      <c r="I347" s="326" t="s">
        <v>1701</v>
      </c>
      <c r="J347" s="382" t="s">
        <v>3359</v>
      </c>
      <c r="K347" s="382" t="s">
        <v>3360</v>
      </c>
      <c r="L347" s="383" t="s">
        <v>3334</v>
      </c>
      <c r="M347" s="383" t="s">
        <v>3335</v>
      </c>
      <c r="N347" s="391" t="s">
        <v>3399</v>
      </c>
      <c r="O347" s="391" t="s">
        <v>3400</v>
      </c>
    </row>
    <row r="348" spans="1:15" x14ac:dyDescent="0.25">
      <c r="A348" s="46" t="s">
        <v>696</v>
      </c>
      <c r="B348" s="47" t="s">
        <v>173</v>
      </c>
      <c r="C348" s="47" t="s">
        <v>652</v>
      </c>
      <c r="D348" s="47">
        <v>94</v>
      </c>
      <c r="E348" s="46" t="s">
        <v>2585</v>
      </c>
      <c r="F348" s="39" t="s">
        <v>697</v>
      </c>
      <c r="G348" s="44">
        <v>0</v>
      </c>
      <c r="H348" s="44">
        <v>0</v>
      </c>
      <c r="I348" s="326" t="s">
        <v>1701</v>
      </c>
      <c r="J348" s="336"/>
      <c r="K348" s="336"/>
      <c r="L348" s="335"/>
      <c r="M348" s="335"/>
      <c r="N348" s="391"/>
      <c r="O348" s="391"/>
    </row>
    <row r="349" spans="1:15" x14ac:dyDescent="0.25">
      <c r="A349" s="46" t="s">
        <v>698</v>
      </c>
      <c r="B349" s="47" t="s">
        <v>173</v>
      </c>
      <c r="C349" s="47" t="s">
        <v>652</v>
      </c>
      <c r="D349" s="47">
        <v>95</v>
      </c>
      <c r="E349" s="46" t="s">
        <v>2586</v>
      </c>
      <c r="F349" s="39" t="s">
        <v>699</v>
      </c>
      <c r="G349" s="44">
        <v>0</v>
      </c>
      <c r="H349" s="44">
        <v>0</v>
      </c>
      <c r="I349" s="326" t="s">
        <v>1701</v>
      </c>
      <c r="J349" s="336"/>
      <c r="K349" s="336"/>
      <c r="L349" s="335"/>
      <c r="M349" s="335"/>
      <c r="N349" s="391"/>
      <c r="O349" s="391"/>
    </row>
    <row r="350" spans="1:15" x14ac:dyDescent="0.25">
      <c r="A350" s="46" t="s">
        <v>700</v>
      </c>
      <c r="B350" s="47" t="s">
        <v>173</v>
      </c>
      <c r="C350" s="47" t="s">
        <v>652</v>
      </c>
      <c r="D350" s="47">
        <v>96</v>
      </c>
      <c r="E350" s="46" t="s">
        <v>2587</v>
      </c>
      <c r="F350" s="39" t="s">
        <v>701</v>
      </c>
      <c r="G350" s="44">
        <v>0</v>
      </c>
      <c r="H350" s="44">
        <v>0</v>
      </c>
      <c r="I350" s="326" t="s">
        <v>1701</v>
      </c>
      <c r="J350" s="336"/>
      <c r="K350" s="336"/>
      <c r="L350" s="335"/>
      <c r="M350" s="335"/>
      <c r="N350" s="391"/>
      <c r="O350" s="391"/>
    </row>
    <row r="351" spans="1:15" x14ac:dyDescent="0.25">
      <c r="A351" s="46" t="s">
        <v>702</v>
      </c>
      <c r="B351" s="47" t="s">
        <v>173</v>
      </c>
      <c r="C351" s="47" t="s">
        <v>652</v>
      </c>
      <c r="D351" s="47">
        <v>99</v>
      </c>
      <c r="E351" s="46" t="s">
        <v>2588</v>
      </c>
      <c r="F351" s="39" t="s">
        <v>703</v>
      </c>
      <c r="G351" s="44">
        <v>0</v>
      </c>
      <c r="H351" s="44">
        <v>0</v>
      </c>
      <c r="I351" s="326" t="s">
        <v>1701</v>
      </c>
      <c r="J351" s="336"/>
      <c r="K351" s="336"/>
      <c r="L351" s="335"/>
      <c r="M351" s="335"/>
      <c r="N351" s="391"/>
      <c r="O351" s="391"/>
    </row>
    <row r="352" spans="1:15" x14ac:dyDescent="0.25">
      <c r="A352" s="46" t="s">
        <v>704</v>
      </c>
      <c r="B352" s="47" t="s">
        <v>173</v>
      </c>
      <c r="C352" s="47" t="s">
        <v>705</v>
      </c>
      <c r="D352" s="47">
        <v>0</v>
      </c>
      <c r="E352" s="46" t="s">
        <v>2589</v>
      </c>
      <c r="F352" s="39" t="s">
        <v>706</v>
      </c>
      <c r="G352" s="44">
        <v>0</v>
      </c>
      <c r="H352" s="44">
        <v>0</v>
      </c>
      <c r="I352" s="326" t="s">
        <v>1701</v>
      </c>
      <c r="J352" s="336"/>
      <c r="K352" s="336"/>
      <c r="L352" s="335"/>
      <c r="M352" s="335"/>
      <c r="N352" s="391"/>
      <c r="O352" s="391"/>
    </row>
    <row r="353" spans="1:15" x14ac:dyDescent="0.25">
      <c r="A353" s="46" t="s">
        <v>707</v>
      </c>
      <c r="B353" s="47" t="s">
        <v>173</v>
      </c>
      <c r="C353" s="47" t="s">
        <v>705</v>
      </c>
      <c r="D353" s="47">
        <v>10</v>
      </c>
      <c r="E353" s="46" t="s">
        <v>2590</v>
      </c>
      <c r="F353" s="39" t="s">
        <v>708</v>
      </c>
      <c r="G353" s="44">
        <v>0</v>
      </c>
      <c r="H353" s="44">
        <v>0</v>
      </c>
      <c r="I353" s="326" t="s">
        <v>1701</v>
      </c>
      <c r="J353" s="336"/>
      <c r="K353" s="336"/>
      <c r="L353" s="335"/>
      <c r="M353" s="335"/>
      <c r="N353" s="391"/>
      <c r="O353" s="391"/>
    </row>
    <row r="354" spans="1:15" x14ac:dyDescent="0.25">
      <c r="A354" s="46" t="s">
        <v>709</v>
      </c>
      <c r="B354" s="47" t="s">
        <v>173</v>
      </c>
      <c r="C354" s="47" t="s">
        <v>705</v>
      </c>
      <c r="D354" s="47">
        <v>20</v>
      </c>
      <c r="E354" s="46" t="s">
        <v>2591</v>
      </c>
      <c r="F354" s="39" t="s">
        <v>710</v>
      </c>
      <c r="G354" s="44">
        <v>0</v>
      </c>
      <c r="H354" s="44">
        <v>0</v>
      </c>
      <c r="I354" s="326" t="s">
        <v>1701</v>
      </c>
      <c r="J354" s="336"/>
      <c r="K354" s="336"/>
      <c r="L354" s="335"/>
      <c r="M354" s="335"/>
      <c r="N354" s="391"/>
      <c r="O354" s="391"/>
    </row>
    <row r="355" spans="1:15" x14ac:dyDescent="0.25">
      <c r="A355" s="46" t="s">
        <v>711</v>
      </c>
      <c r="B355" s="47" t="s">
        <v>173</v>
      </c>
      <c r="C355" s="47" t="s">
        <v>705</v>
      </c>
      <c r="D355" s="47">
        <v>30</v>
      </c>
      <c r="E355" s="46" t="s">
        <v>2592</v>
      </c>
      <c r="F355" s="39" t="s">
        <v>712</v>
      </c>
      <c r="G355" s="44">
        <v>0</v>
      </c>
      <c r="H355" s="44">
        <v>0</v>
      </c>
      <c r="I355" s="326" t="s">
        <v>1701</v>
      </c>
      <c r="J355" s="336"/>
      <c r="K355" s="336"/>
      <c r="L355" s="335"/>
      <c r="M355" s="335"/>
      <c r="N355" s="391"/>
      <c r="O355" s="391"/>
    </row>
    <row r="356" spans="1:15" x14ac:dyDescent="0.25">
      <c r="A356" s="46" t="s">
        <v>713</v>
      </c>
      <c r="B356" s="47" t="s">
        <v>173</v>
      </c>
      <c r="C356" s="47" t="s">
        <v>705</v>
      </c>
      <c r="D356" s="47">
        <v>31</v>
      </c>
      <c r="E356" s="46" t="s">
        <v>2593</v>
      </c>
      <c r="F356" s="39" t="s">
        <v>714</v>
      </c>
      <c r="G356" s="44">
        <v>0</v>
      </c>
      <c r="H356" s="44">
        <v>0</v>
      </c>
      <c r="I356" s="326" t="s">
        <v>1701</v>
      </c>
      <c r="J356" s="336"/>
      <c r="K356" s="336"/>
      <c r="L356" s="335"/>
      <c r="M356" s="335"/>
      <c r="N356" s="391"/>
      <c r="O356" s="391"/>
    </row>
    <row r="357" spans="1:15" x14ac:dyDescent="0.25">
      <c r="A357" s="46" t="s">
        <v>715</v>
      </c>
      <c r="B357" s="47" t="s">
        <v>173</v>
      </c>
      <c r="C357" s="47" t="s">
        <v>705</v>
      </c>
      <c r="D357" s="47">
        <v>32</v>
      </c>
      <c r="E357" s="46" t="s">
        <v>2594</v>
      </c>
      <c r="F357" s="39" t="s">
        <v>716</v>
      </c>
      <c r="G357" s="44">
        <v>0</v>
      </c>
      <c r="H357" s="44">
        <v>0</v>
      </c>
      <c r="I357" s="326" t="s">
        <v>1701</v>
      </c>
      <c r="J357" s="336"/>
      <c r="K357" s="336"/>
      <c r="L357" s="335"/>
      <c r="M357" s="335"/>
      <c r="N357" s="391"/>
      <c r="O357" s="391"/>
    </row>
    <row r="358" spans="1:15" ht="75.75" customHeight="1" x14ac:dyDescent="0.25">
      <c r="A358" s="46" t="s">
        <v>717</v>
      </c>
      <c r="B358" s="47" t="s">
        <v>173</v>
      </c>
      <c r="C358" s="47" t="s">
        <v>718</v>
      </c>
      <c r="D358" s="47">
        <v>0</v>
      </c>
      <c r="E358" s="46" t="s">
        <v>2595</v>
      </c>
      <c r="F358" s="310" t="s">
        <v>719</v>
      </c>
      <c r="G358" s="311">
        <v>2</v>
      </c>
      <c r="H358" s="311">
        <v>2</v>
      </c>
      <c r="I358" s="326" t="s">
        <v>1701</v>
      </c>
      <c r="J358" s="336" t="s">
        <v>3321</v>
      </c>
      <c r="K358" s="336" t="s">
        <v>3326</v>
      </c>
      <c r="L358" s="335"/>
      <c r="M358" s="335"/>
      <c r="N358" s="391" t="s">
        <v>3389</v>
      </c>
      <c r="O358" s="391" t="s">
        <v>3390</v>
      </c>
    </row>
    <row r="359" spans="1:15" ht="107.25" customHeight="1" x14ac:dyDescent="0.25">
      <c r="A359" s="46" t="s">
        <v>720</v>
      </c>
      <c r="B359" s="47" t="s">
        <v>173</v>
      </c>
      <c r="C359" s="47" t="s">
        <v>718</v>
      </c>
      <c r="D359" s="47">
        <v>10</v>
      </c>
      <c r="E359" s="46" t="s">
        <v>2596</v>
      </c>
      <c r="F359" s="41" t="s">
        <v>721</v>
      </c>
      <c r="G359" s="42">
        <v>2</v>
      </c>
      <c r="H359" s="42">
        <v>2</v>
      </c>
      <c r="I359" s="326" t="s">
        <v>1701</v>
      </c>
      <c r="J359" s="336" t="s">
        <v>3361</v>
      </c>
      <c r="K359" s="336" t="s">
        <v>3337</v>
      </c>
      <c r="L359" s="336" t="s">
        <v>3362</v>
      </c>
      <c r="M359" s="389" t="s">
        <v>3376</v>
      </c>
      <c r="N359" s="391" t="s">
        <v>3401</v>
      </c>
      <c r="O359" s="391" t="s">
        <v>3402</v>
      </c>
    </row>
    <row r="360" spans="1:15" ht="123" customHeight="1" x14ac:dyDescent="0.25">
      <c r="A360" s="46" t="s">
        <v>722</v>
      </c>
      <c r="B360" s="47" t="s">
        <v>173</v>
      </c>
      <c r="C360" s="47" t="s">
        <v>718</v>
      </c>
      <c r="D360" s="47">
        <v>11</v>
      </c>
      <c r="E360" s="46" t="s">
        <v>2597</v>
      </c>
      <c r="F360" s="41" t="s">
        <v>723</v>
      </c>
      <c r="G360" s="42">
        <v>2</v>
      </c>
      <c r="H360" s="42">
        <v>2</v>
      </c>
      <c r="I360" s="326" t="s">
        <v>1701</v>
      </c>
      <c r="J360" s="336" t="s">
        <v>3339</v>
      </c>
      <c r="K360" s="336" t="s">
        <v>3338</v>
      </c>
      <c r="L360" s="336" t="s">
        <v>3362</v>
      </c>
      <c r="M360" s="389" t="s">
        <v>3377</v>
      </c>
      <c r="N360" s="391" t="s">
        <v>3401</v>
      </c>
      <c r="O360" s="391" t="s">
        <v>3402</v>
      </c>
    </row>
    <row r="361" spans="1:15" x14ac:dyDescent="0.25">
      <c r="A361" s="46" t="s">
        <v>724</v>
      </c>
      <c r="B361" s="47" t="s">
        <v>173</v>
      </c>
      <c r="C361" s="47" t="s">
        <v>718</v>
      </c>
      <c r="D361" s="47">
        <v>12</v>
      </c>
      <c r="E361" s="46" t="s">
        <v>2598</v>
      </c>
      <c r="F361" s="39" t="s">
        <v>725</v>
      </c>
      <c r="G361" s="44">
        <v>0</v>
      </c>
      <c r="H361" s="44">
        <v>0</v>
      </c>
      <c r="I361" s="326" t="s">
        <v>1701</v>
      </c>
      <c r="J361" s="336"/>
      <c r="K361" s="336"/>
      <c r="L361" s="335"/>
      <c r="M361" s="335"/>
      <c r="N361" s="391"/>
      <c r="O361" s="391"/>
    </row>
    <row r="362" spans="1:15" x14ac:dyDescent="0.25">
      <c r="A362" s="46" t="s">
        <v>726</v>
      </c>
      <c r="B362" s="47" t="s">
        <v>173</v>
      </c>
      <c r="C362" s="47" t="s">
        <v>718</v>
      </c>
      <c r="D362" s="47">
        <v>20</v>
      </c>
      <c r="E362" s="46" t="s">
        <v>2599</v>
      </c>
      <c r="F362" s="39" t="s">
        <v>727</v>
      </c>
      <c r="G362" s="44">
        <v>0</v>
      </c>
      <c r="H362" s="44">
        <v>0</v>
      </c>
      <c r="I362" s="326" t="s">
        <v>1701</v>
      </c>
      <c r="J362" s="336"/>
      <c r="K362" s="336"/>
      <c r="L362" s="335"/>
      <c r="M362" s="335"/>
      <c r="N362" s="391"/>
      <c r="O362" s="391"/>
    </row>
    <row r="363" spans="1:15" x14ac:dyDescent="0.25">
      <c r="A363" s="46" t="s">
        <v>728</v>
      </c>
      <c r="B363" s="47" t="s">
        <v>173</v>
      </c>
      <c r="C363" s="47" t="s">
        <v>718</v>
      </c>
      <c r="D363" s="47">
        <v>30</v>
      </c>
      <c r="E363" s="46" t="s">
        <v>2600</v>
      </c>
      <c r="F363" s="39" t="s">
        <v>729</v>
      </c>
      <c r="G363" s="44">
        <v>0</v>
      </c>
      <c r="H363" s="44">
        <v>0</v>
      </c>
      <c r="I363" s="326" t="s">
        <v>1701</v>
      </c>
      <c r="J363" s="336"/>
      <c r="K363" s="336"/>
      <c r="L363" s="335"/>
      <c r="M363" s="335"/>
      <c r="N363" s="391"/>
      <c r="O363" s="391"/>
    </row>
    <row r="364" spans="1:15" x14ac:dyDescent="0.25">
      <c r="A364" s="46" t="s">
        <v>730</v>
      </c>
      <c r="B364" s="47" t="s">
        <v>173</v>
      </c>
      <c r="C364" s="47" t="s">
        <v>718</v>
      </c>
      <c r="D364" s="47">
        <v>40</v>
      </c>
      <c r="E364" s="46" t="s">
        <v>2601</v>
      </c>
      <c r="F364" s="43" t="s">
        <v>731</v>
      </c>
      <c r="G364" s="44">
        <v>1</v>
      </c>
      <c r="H364" s="44">
        <v>1</v>
      </c>
      <c r="I364" s="326" t="s">
        <v>1701</v>
      </c>
      <c r="J364" s="336"/>
      <c r="K364" s="336"/>
      <c r="L364" s="335"/>
      <c r="M364" s="335"/>
      <c r="N364" s="391" t="s">
        <v>3403</v>
      </c>
      <c r="O364" s="391"/>
    </row>
    <row r="365" spans="1:15" x14ac:dyDescent="0.25">
      <c r="A365" s="46" t="s">
        <v>732</v>
      </c>
      <c r="B365" s="47" t="s">
        <v>173</v>
      </c>
      <c r="C365" s="47" t="s">
        <v>718</v>
      </c>
      <c r="D365" s="47">
        <v>90</v>
      </c>
      <c r="E365" s="46" t="s">
        <v>2602</v>
      </c>
      <c r="F365" s="39" t="s">
        <v>733</v>
      </c>
      <c r="G365" s="44">
        <v>0</v>
      </c>
      <c r="H365" s="44">
        <v>0</v>
      </c>
      <c r="I365" s="326" t="s">
        <v>1701</v>
      </c>
      <c r="J365" s="336"/>
      <c r="K365" s="336"/>
      <c r="L365" s="335"/>
      <c r="M365" s="335"/>
      <c r="N365" s="391"/>
      <c r="O365" s="391"/>
    </row>
    <row r="366" spans="1:15" x14ac:dyDescent="0.25">
      <c r="A366" s="46" t="s">
        <v>734</v>
      </c>
      <c r="B366" s="47" t="s">
        <v>173</v>
      </c>
      <c r="C366" s="47" t="s">
        <v>718</v>
      </c>
      <c r="D366" s="47">
        <v>91</v>
      </c>
      <c r="E366" s="46" t="s">
        <v>2603</v>
      </c>
      <c r="F366" s="39" t="s">
        <v>735</v>
      </c>
      <c r="G366" s="44">
        <v>0</v>
      </c>
      <c r="H366" s="44">
        <v>0</v>
      </c>
      <c r="I366" s="326" t="s">
        <v>1701</v>
      </c>
      <c r="J366" s="336"/>
      <c r="K366" s="336"/>
      <c r="L366" s="335"/>
      <c r="M366" s="335"/>
      <c r="N366" s="391"/>
      <c r="O366" s="391"/>
    </row>
    <row r="367" spans="1:15" x14ac:dyDescent="0.25">
      <c r="A367" s="46" t="s">
        <v>736</v>
      </c>
      <c r="B367" s="47" t="s">
        <v>173</v>
      </c>
      <c r="C367" s="47" t="s">
        <v>718</v>
      </c>
      <c r="D367" s="47">
        <v>92</v>
      </c>
      <c r="E367" s="46" t="s">
        <v>2604</v>
      </c>
      <c r="F367" s="39" t="s">
        <v>737</v>
      </c>
      <c r="G367" s="44">
        <v>0</v>
      </c>
      <c r="H367" s="44">
        <v>0</v>
      </c>
      <c r="I367" s="326" t="s">
        <v>1701</v>
      </c>
      <c r="J367" s="336"/>
      <c r="K367" s="336"/>
      <c r="L367" s="335"/>
      <c r="M367" s="335"/>
      <c r="N367" s="391"/>
      <c r="O367" s="391"/>
    </row>
    <row r="368" spans="1:15" x14ac:dyDescent="0.25">
      <c r="A368" s="46" t="s">
        <v>738</v>
      </c>
      <c r="B368" s="47" t="s">
        <v>173</v>
      </c>
      <c r="C368" s="47" t="s">
        <v>718</v>
      </c>
      <c r="D368" s="47">
        <v>99</v>
      </c>
      <c r="E368" s="46" t="s">
        <v>2605</v>
      </c>
      <c r="F368" s="39" t="s">
        <v>739</v>
      </c>
      <c r="G368" s="44">
        <v>0</v>
      </c>
      <c r="H368" s="44">
        <v>0</v>
      </c>
      <c r="I368" s="326" t="s">
        <v>1701</v>
      </c>
      <c r="J368" s="336"/>
      <c r="K368" s="336"/>
      <c r="L368" s="335"/>
      <c r="M368" s="335"/>
      <c r="N368" s="391"/>
      <c r="O368" s="391"/>
    </row>
    <row r="369" spans="1:15" x14ac:dyDescent="0.25">
      <c r="A369" s="46" t="s">
        <v>740</v>
      </c>
      <c r="B369" s="47" t="s">
        <v>173</v>
      </c>
      <c r="C369" s="47" t="s">
        <v>741</v>
      </c>
      <c r="D369" s="47">
        <v>0</v>
      </c>
      <c r="E369" s="46" t="s">
        <v>2606</v>
      </c>
      <c r="F369" s="39" t="s">
        <v>742</v>
      </c>
      <c r="G369" s="44">
        <v>0</v>
      </c>
      <c r="H369" s="44">
        <v>0</v>
      </c>
      <c r="I369" s="326" t="s">
        <v>1701</v>
      </c>
      <c r="J369" s="336"/>
      <c r="K369" s="336"/>
      <c r="L369" s="335"/>
      <c r="M369" s="335"/>
      <c r="N369" s="391"/>
      <c r="O369" s="391"/>
    </row>
    <row r="370" spans="1:15" x14ac:dyDescent="0.25">
      <c r="A370" s="46" t="s">
        <v>743</v>
      </c>
      <c r="B370" s="47" t="s">
        <v>173</v>
      </c>
      <c r="C370" s="47" t="s">
        <v>741</v>
      </c>
      <c r="D370" s="47">
        <v>1</v>
      </c>
      <c r="E370" s="46" t="s">
        <v>2607</v>
      </c>
      <c r="F370" s="39" t="s">
        <v>744</v>
      </c>
      <c r="G370" s="44">
        <v>0</v>
      </c>
      <c r="H370" s="44">
        <v>0</v>
      </c>
      <c r="I370" s="326" t="s">
        <v>1701</v>
      </c>
      <c r="J370" s="336"/>
      <c r="K370" s="336"/>
      <c r="L370" s="335"/>
      <c r="M370" s="335"/>
      <c r="N370" s="391"/>
      <c r="O370" s="391"/>
    </row>
    <row r="371" spans="1:15" x14ac:dyDescent="0.25">
      <c r="A371" s="46" t="s">
        <v>745</v>
      </c>
      <c r="B371" s="47" t="s">
        <v>173</v>
      </c>
      <c r="C371" s="47" t="s">
        <v>741</v>
      </c>
      <c r="D371" s="47">
        <v>2</v>
      </c>
      <c r="E371" s="46" t="s">
        <v>3273</v>
      </c>
      <c r="F371" s="39" t="s">
        <v>746</v>
      </c>
      <c r="G371" s="44">
        <v>0</v>
      </c>
      <c r="H371" s="44">
        <v>0</v>
      </c>
      <c r="I371" s="326" t="s">
        <v>1701</v>
      </c>
      <c r="J371" s="336"/>
      <c r="K371" s="336"/>
      <c r="L371" s="335"/>
      <c r="M371" s="335"/>
      <c r="N371" s="391"/>
      <c r="O371" s="391"/>
    </row>
    <row r="372" spans="1:15" x14ac:dyDescent="0.25">
      <c r="A372" s="46" t="s">
        <v>747</v>
      </c>
      <c r="B372" s="47" t="s">
        <v>173</v>
      </c>
      <c r="C372" s="47" t="s">
        <v>741</v>
      </c>
      <c r="D372" s="47">
        <v>3</v>
      </c>
      <c r="E372" s="46" t="s">
        <v>3274</v>
      </c>
      <c r="F372" s="39" t="s">
        <v>748</v>
      </c>
      <c r="G372" s="44">
        <v>0</v>
      </c>
      <c r="H372" s="44">
        <v>0</v>
      </c>
      <c r="I372" s="326" t="s">
        <v>1701</v>
      </c>
      <c r="J372" s="336"/>
      <c r="K372" s="336"/>
      <c r="L372" s="335"/>
      <c r="M372" s="335"/>
      <c r="N372" s="391"/>
      <c r="O372" s="391"/>
    </row>
    <row r="373" spans="1:15" x14ac:dyDescent="0.25">
      <c r="A373" s="46" t="s">
        <v>749</v>
      </c>
      <c r="B373" s="47" t="s">
        <v>173</v>
      </c>
      <c r="C373" s="47" t="s">
        <v>741</v>
      </c>
      <c r="D373" s="47">
        <v>9</v>
      </c>
      <c r="E373" s="46" t="s">
        <v>3275</v>
      </c>
      <c r="F373" s="39" t="s">
        <v>750</v>
      </c>
      <c r="G373" s="44">
        <v>0</v>
      </c>
      <c r="H373" s="44">
        <v>0</v>
      </c>
      <c r="I373" s="326" t="s">
        <v>1701</v>
      </c>
      <c r="J373" s="336"/>
      <c r="K373" s="336"/>
      <c r="L373" s="335"/>
      <c r="M373" s="335"/>
      <c r="N373" s="391"/>
      <c r="O373" s="391"/>
    </row>
    <row r="374" spans="1:15" ht="77.25" customHeight="1" x14ac:dyDescent="0.25">
      <c r="A374" s="46" t="s">
        <v>751</v>
      </c>
      <c r="B374" s="47" t="s">
        <v>173</v>
      </c>
      <c r="C374" s="47" t="s">
        <v>752</v>
      </c>
      <c r="D374" s="47">
        <v>0</v>
      </c>
      <c r="E374" s="46" t="s">
        <v>2608</v>
      </c>
      <c r="F374" s="310" t="s">
        <v>753</v>
      </c>
      <c r="G374" s="311">
        <v>2</v>
      </c>
      <c r="H374" s="311">
        <v>2</v>
      </c>
      <c r="I374" s="326" t="s">
        <v>1701</v>
      </c>
      <c r="J374" s="336" t="s">
        <v>3321</v>
      </c>
      <c r="K374" s="336" t="s">
        <v>3326</v>
      </c>
      <c r="L374" s="335"/>
      <c r="M374" s="335"/>
      <c r="N374" s="391" t="s">
        <v>3389</v>
      </c>
      <c r="O374" s="391" t="s">
        <v>3390</v>
      </c>
    </row>
    <row r="375" spans="1:15" x14ac:dyDescent="0.25">
      <c r="A375" s="46" t="s">
        <v>754</v>
      </c>
      <c r="B375" s="47" t="s">
        <v>173</v>
      </c>
      <c r="C375" s="47" t="s">
        <v>752</v>
      </c>
      <c r="D375" s="47">
        <v>10</v>
      </c>
      <c r="E375" s="46" t="s">
        <v>2609</v>
      </c>
      <c r="F375" s="39" t="s">
        <v>755</v>
      </c>
      <c r="G375" s="44">
        <v>0</v>
      </c>
      <c r="H375" s="44">
        <v>0</v>
      </c>
      <c r="I375" s="326" t="s">
        <v>1701</v>
      </c>
      <c r="J375" s="336"/>
      <c r="K375" s="336"/>
      <c r="L375" s="335"/>
      <c r="M375" s="335"/>
      <c r="N375" s="391"/>
      <c r="O375" s="391"/>
    </row>
    <row r="376" spans="1:15" ht="15" customHeight="1" x14ac:dyDescent="0.25">
      <c r="A376" s="46" t="s">
        <v>756</v>
      </c>
      <c r="B376" s="47" t="s">
        <v>173</v>
      </c>
      <c r="C376" s="47" t="s">
        <v>752</v>
      </c>
      <c r="D376" s="47">
        <v>11</v>
      </c>
      <c r="E376" s="46" t="s">
        <v>2610</v>
      </c>
      <c r="F376" s="46" t="s">
        <v>757</v>
      </c>
      <c r="G376" s="44">
        <v>0</v>
      </c>
      <c r="H376" s="48">
        <v>0</v>
      </c>
      <c r="I376" s="326" t="s">
        <v>1701</v>
      </c>
      <c r="J376" s="336"/>
      <c r="K376" s="336"/>
      <c r="L376" s="335"/>
      <c r="M376" s="335"/>
      <c r="N376" s="391"/>
      <c r="O376" s="391" t="s">
        <v>3404</v>
      </c>
    </row>
    <row r="377" spans="1:15" x14ac:dyDescent="0.25">
      <c r="A377" s="46" t="s">
        <v>758</v>
      </c>
      <c r="B377" s="47" t="s">
        <v>173</v>
      </c>
      <c r="C377" s="47" t="s">
        <v>752</v>
      </c>
      <c r="D377" s="47">
        <v>12</v>
      </c>
      <c r="E377" s="46" t="s">
        <v>2611</v>
      </c>
      <c r="F377" s="39" t="s">
        <v>759</v>
      </c>
      <c r="G377" s="44">
        <v>0</v>
      </c>
      <c r="H377" s="44">
        <v>0</v>
      </c>
      <c r="I377" s="326" t="s">
        <v>1701</v>
      </c>
      <c r="J377" s="336"/>
      <c r="K377" s="336"/>
      <c r="L377" s="335"/>
      <c r="M377" s="335"/>
      <c r="N377" s="391"/>
      <c r="O377" s="391"/>
    </row>
    <row r="378" spans="1:15" x14ac:dyDescent="0.25">
      <c r="A378" s="46" t="s">
        <v>760</v>
      </c>
      <c r="B378" s="47" t="s">
        <v>173</v>
      </c>
      <c r="C378" s="47" t="s">
        <v>752</v>
      </c>
      <c r="D378" s="47">
        <v>13</v>
      </c>
      <c r="E378" s="46" t="s">
        <v>2612</v>
      </c>
      <c r="F378" s="39" t="s">
        <v>761</v>
      </c>
      <c r="G378" s="44">
        <v>0</v>
      </c>
      <c r="H378" s="44">
        <v>0</v>
      </c>
      <c r="I378" s="326" t="s">
        <v>1701</v>
      </c>
      <c r="J378" s="336"/>
      <c r="K378" s="336"/>
      <c r="L378" s="335"/>
      <c r="M378" s="335"/>
      <c r="N378" s="391"/>
      <c r="O378" s="391"/>
    </row>
    <row r="379" spans="1:15" x14ac:dyDescent="0.25">
      <c r="A379" s="46" t="s">
        <v>762</v>
      </c>
      <c r="B379" s="47" t="s">
        <v>173</v>
      </c>
      <c r="C379" s="47" t="s">
        <v>752</v>
      </c>
      <c r="D379" s="47">
        <v>20</v>
      </c>
      <c r="E379" s="46" t="s">
        <v>2613</v>
      </c>
      <c r="F379" s="39" t="s">
        <v>763</v>
      </c>
      <c r="G379" s="44">
        <v>0</v>
      </c>
      <c r="H379" s="44">
        <v>0</v>
      </c>
      <c r="I379" s="326" t="s">
        <v>1701</v>
      </c>
      <c r="J379" s="336"/>
      <c r="K379" s="336"/>
      <c r="L379" s="335"/>
      <c r="M379" s="335"/>
      <c r="N379" s="391"/>
      <c r="O379" s="391"/>
    </row>
    <row r="380" spans="1:15" x14ac:dyDescent="0.25">
      <c r="A380" s="46" t="s">
        <v>764</v>
      </c>
      <c r="B380" s="47" t="s">
        <v>173</v>
      </c>
      <c r="C380" s="47" t="s">
        <v>752</v>
      </c>
      <c r="D380" s="47">
        <v>30</v>
      </c>
      <c r="E380" s="46" t="s">
        <v>2614</v>
      </c>
      <c r="F380" s="39" t="s">
        <v>765</v>
      </c>
      <c r="G380" s="44">
        <v>0</v>
      </c>
      <c r="H380" s="44">
        <v>0</v>
      </c>
      <c r="I380" s="326" t="s">
        <v>1701</v>
      </c>
      <c r="J380" s="336"/>
      <c r="K380" s="336"/>
      <c r="L380" s="335"/>
      <c r="M380" s="335"/>
      <c r="N380" s="391"/>
      <c r="O380" s="391"/>
    </row>
    <row r="381" spans="1:15" ht="108" customHeight="1" x14ac:dyDescent="0.25">
      <c r="A381" s="46" t="s">
        <v>766</v>
      </c>
      <c r="B381" s="47" t="s">
        <v>173</v>
      </c>
      <c r="C381" s="47" t="s">
        <v>752</v>
      </c>
      <c r="D381" s="47">
        <v>40</v>
      </c>
      <c r="E381" s="46" t="s">
        <v>2615</v>
      </c>
      <c r="F381" s="41" t="s">
        <v>767</v>
      </c>
      <c r="G381" s="42">
        <v>2</v>
      </c>
      <c r="H381" s="42">
        <v>2</v>
      </c>
      <c r="I381" s="326" t="s">
        <v>1701</v>
      </c>
      <c r="J381" s="336" t="s">
        <v>3342</v>
      </c>
      <c r="K381" s="336" t="s">
        <v>3342</v>
      </c>
      <c r="L381" s="335" t="s">
        <v>3340</v>
      </c>
      <c r="M381" s="335" t="s">
        <v>3341</v>
      </c>
      <c r="N381" s="391" t="s">
        <v>3405</v>
      </c>
      <c r="O381" s="391" t="s">
        <v>3406</v>
      </c>
    </row>
    <row r="382" spans="1:15" x14ac:dyDescent="0.25">
      <c r="A382" s="46" t="s">
        <v>768</v>
      </c>
      <c r="B382" s="47" t="s">
        <v>173</v>
      </c>
      <c r="C382" s="47" t="s">
        <v>752</v>
      </c>
      <c r="D382" s="47">
        <v>50</v>
      </c>
      <c r="E382" s="46" t="s">
        <v>2616</v>
      </c>
      <c r="F382" s="39" t="s">
        <v>769</v>
      </c>
      <c r="G382" s="44">
        <v>0</v>
      </c>
      <c r="H382" s="44">
        <v>0</v>
      </c>
      <c r="I382" s="326" t="s">
        <v>1701</v>
      </c>
      <c r="J382" s="336"/>
      <c r="K382" s="336"/>
      <c r="L382" s="335"/>
      <c r="M382" s="335"/>
      <c r="N382" s="391"/>
      <c r="O382" s="391"/>
    </row>
    <row r="383" spans="1:15" x14ac:dyDescent="0.25">
      <c r="A383" s="46" t="s">
        <v>770</v>
      </c>
      <c r="B383" s="47" t="s">
        <v>173</v>
      </c>
      <c r="C383" s="47" t="s">
        <v>752</v>
      </c>
      <c r="D383" s="47">
        <v>90</v>
      </c>
      <c r="E383" s="46" t="s">
        <v>2617</v>
      </c>
      <c r="F383" s="39" t="s">
        <v>771</v>
      </c>
      <c r="G383" s="44">
        <v>0</v>
      </c>
      <c r="H383" s="44">
        <v>0</v>
      </c>
      <c r="I383" s="326" t="s">
        <v>1701</v>
      </c>
      <c r="J383" s="336"/>
      <c r="K383" s="336"/>
      <c r="L383" s="335"/>
      <c r="M383" s="335"/>
      <c r="N383" s="391"/>
      <c r="O383" s="391"/>
    </row>
    <row r="384" spans="1:15" x14ac:dyDescent="0.25">
      <c r="A384" s="46" t="s">
        <v>772</v>
      </c>
      <c r="B384" s="47" t="s">
        <v>173</v>
      </c>
      <c r="C384" s="47" t="s">
        <v>752</v>
      </c>
      <c r="D384" s="47">
        <v>91</v>
      </c>
      <c r="E384" s="46" t="s">
        <v>2618</v>
      </c>
      <c r="F384" s="39" t="s">
        <v>773</v>
      </c>
      <c r="G384" s="44">
        <v>0</v>
      </c>
      <c r="H384" s="44">
        <v>0</v>
      </c>
      <c r="I384" s="326" t="s">
        <v>1701</v>
      </c>
      <c r="J384" s="336"/>
      <c r="K384" s="336"/>
      <c r="L384" s="335"/>
      <c r="M384" s="335"/>
      <c r="N384" s="391"/>
      <c r="O384" s="391"/>
    </row>
    <row r="385" spans="1:15" x14ac:dyDescent="0.25">
      <c r="A385" s="46" t="s">
        <v>774</v>
      </c>
      <c r="B385" s="47" t="s">
        <v>173</v>
      </c>
      <c r="C385" s="47" t="s">
        <v>752</v>
      </c>
      <c r="D385" s="47">
        <v>99</v>
      </c>
      <c r="E385" s="46" t="s">
        <v>2619</v>
      </c>
      <c r="F385" s="39" t="s">
        <v>775</v>
      </c>
      <c r="G385" s="44">
        <v>0</v>
      </c>
      <c r="H385" s="44">
        <v>0</v>
      </c>
      <c r="I385" s="326" t="s">
        <v>1701</v>
      </c>
      <c r="J385" s="336"/>
      <c r="K385" s="336"/>
      <c r="L385" s="335"/>
      <c r="M385" s="335"/>
      <c r="N385" s="391"/>
      <c r="O385" s="391"/>
    </row>
    <row r="386" spans="1:15" x14ac:dyDescent="0.25">
      <c r="A386" s="46" t="s">
        <v>776</v>
      </c>
      <c r="B386" s="47" t="s">
        <v>173</v>
      </c>
      <c r="C386" s="47" t="s">
        <v>752</v>
      </c>
      <c r="D386" s="47">
        <v>99</v>
      </c>
      <c r="E386" s="46" t="s">
        <v>2620</v>
      </c>
      <c r="F386" s="39" t="s">
        <v>775</v>
      </c>
      <c r="G386" s="44">
        <v>0</v>
      </c>
      <c r="H386" s="44">
        <v>0</v>
      </c>
      <c r="I386" s="326" t="s">
        <v>1701</v>
      </c>
      <c r="J386" s="336"/>
      <c r="K386" s="336"/>
      <c r="L386" s="335"/>
      <c r="M386" s="335"/>
      <c r="N386" s="391"/>
      <c r="O386" s="391"/>
    </row>
    <row r="387" spans="1:15" x14ac:dyDescent="0.25">
      <c r="A387" s="46" t="s">
        <v>777</v>
      </c>
      <c r="B387" s="47" t="s">
        <v>173</v>
      </c>
      <c r="C387" s="47" t="s">
        <v>778</v>
      </c>
      <c r="D387" s="47">
        <v>0</v>
      </c>
      <c r="E387" s="46" t="s">
        <v>2621</v>
      </c>
      <c r="F387" s="39" t="s">
        <v>779</v>
      </c>
      <c r="G387" s="44">
        <v>0</v>
      </c>
      <c r="H387" s="44">
        <v>0</v>
      </c>
      <c r="I387" s="326" t="s">
        <v>1701</v>
      </c>
      <c r="J387" s="336"/>
      <c r="K387" s="336"/>
      <c r="L387" s="335"/>
      <c r="M387" s="335"/>
      <c r="N387" s="391"/>
      <c r="O387" s="391"/>
    </row>
    <row r="388" spans="1:15" x14ac:dyDescent="0.25">
      <c r="A388" s="46" t="s">
        <v>780</v>
      </c>
      <c r="B388" s="47" t="s">
        <v>173</v>
      </c>
      <c r="C388" s="47" t="s">
        <v>778</v>
      </c>
      <c r="D388" s="47">
        <v>10</v>
      </c>
      <c r="E388" s="46" t="s">
        <v>2622</v>
      </c>
      <c r="F388" s="39" t="s">
        <v>781</v>
      </c>
      <c r="G388" s="44">
        <v>0</v>
      </c>
      <c r="H388" s="44">
        <v>0</v>
      </c>
      <c r="I388" s="326" t="s">
        <v>1701</v>
      </c>
      <c r="J388" s="336"/>
      <c r="K388" s="336"/>
      <c r="L388" s="335"/>
      <c r="M388" s="335"/>
      <c r="N388" s="391"/>
      <c r="O388" s="391"/>
    </row>
    <row r="389" spans="1:15" x14ac:dyDescent="0.25">
      <c r="A389" s="46" t="s">
        <v>782</v>
      </c>
      <c r="B389" s="47" t="s">
        <v>173</v>
      </c>
      <c r="C389" s="47" t="s">
        <v>778</v>
      </c>
      <c r="D389" s="47">
        <v>11</v>
      </c>
      <c r="E389" s="46" t="s">
        <v>2623</v>
      </c>
      <c r="F389" s="46" t="s">
        <v>783</v>
      </c>
      <c r="G389" s="44">
        <v>0</v>
      </c>
      <c r="H389" s="44">
        <v>0</v>
      </c>
      <c r="I389" s="326" t="s">
        <v>1701</v>
      </c>
      <c r="J389" s="336"/>
      <c r="K389" s="336"/>
      <c r="L389" s="335"/>
      <c r="M389" s="335"/>
      <c r="N389" s="391"/>
      <c r="O389" s="391"/>
    </row>
    <row r="390" spans="1:15" x14ac:dyDescent="0.25">
      <c r="A390" s="46" t="s">
        <v>784</v>
      </c>
      <c r="B390" s="47" t="s">
        <v>173</v>
      </c>
      <c r="C390" s="47" t="s">
        <v>778</v>
      </c>
      <c r="D390" s="47">
        <v>12</v>
      </c>
      <c r="E390" s="46" t="s">
        <v>2624</v>
      </c>
      <c r="F390" s="39" t="s">
        <v>785</v>
      </c>
      <c r="G390" s="44">
        <v>0</v>
      </c>
      <c r="H390" s="44">
        <v>0</v>
      </c>
      <c r="I390" s="326" t="s">
        <v>1701</v>
      </c>
      <c r="J390" s="336"/>
      <c r="K390" s="336"/>
      <c r="L390" s="335"/>
      <c r="M390" s="335"/>
      <c r="N390" s="391"/>
      <c r="O390" s="391"/>
    </row>
    <row r="391" spans="1:15" x14ac:dyDescent="0.25">
      <c r="A391" s="46" t="s">
        <v>786</v>
      </c>
      <c r="B391" s="47" t="s">
        <v>173</v>
      </c>
      <c r="C391" s="47" t="s">
        <v>778</v>
      </c>
      <c r="D391" s="47">
        <v>13</v>
      </c>
      <c r="E391" s="46" t="s">
        <v>2625</v>
      </c>
      <c r="F391" s="39" t="s">
        <v>787</v>
      </c>
      <c r="G391" s="44">
        <v>0</v>
      </c>
      <c r="H391" s="44">
        <v>0</v>
      </c>
      <c r="I391" s="326" t="s">
        <v>1701</v>
      </c>
      <c r="J391" s="336"/>
      <c r="K391" s="336"/>
      <c r="L391" s="335"/>
      <c r="M391" s="335"/>
      <c r="N391" s="391"/>
      <c r="O391" s="391"/>
    </row>
    <row r="392" spans="1:15" x14ac:dyDescent="0.25">
      <c r="A392" s="46" t="s">
        <v>788</v>
      </c>
      <c r="B392" s="47" t="s">
        <v>173</v>
      </c>
      <c r="C392" s="47" t="s">
        <v>778</v>
      </c>
      <c r="D392" s="47">
        <v>14</v>
      </c>
      <c r="E392" s="46" t="s">
        <v>2626</v>
      </c>
      <c r="F392" s="39" t="s">
        <v>789</v>
      </c>
      <c r="G392" s="44">
        <v>0</v>
      </c>
      <c r="H392" s="44">
        <v>0</v>
      </c>
      <c r="I392" s="326" t="s">
        <v>1701</v>
      </c>
      <c r="J392" s="336"/>
      <c r="K392" s="336"/>
      <c r="L392" s="335"/>
      <c r="M392" s="335"/>
      <c r="N392" s="391"/>
      <c r="O392" s="391"/>
    </row>
    <row r="393" spans="1:15" x14ac:dyDescent="0.25">
      <c r="A393" s="46" t="s">
        <v>790</v>
      </c>
      <c r="B393" s="47" t="s">
        <v>173</v>
      </c>
      <c r="C393" s="47" t="s">
        <v>778</v>
      </c>
      <c r="D393" s="47">
        <v>15</v>
      </c>
      <c r="E393" s="46" t="s">
        <v>2627</v>
      </c>
      <c r="F393" s="39" t="s">
        <v>791</v>
      </c>
      <c r="G393" s="44">
        <v>0</v>
      </c>
      <c r="H393" s="44">
        <v>0</v>
      </c>
      <c r="I393" s="326" t="s">
        <v>1701</v>
      </c>
      <c r="J393" s="336"/>
      <c r="K393" s="336"/>
      <c r="L393" s="335"/>
      <c r="M393" s="335"/>
      <c r="N393" s="391"/>
      <c r="O393" s="391"/>
    </row>
    <row r="394" spans="1:15" x14ac:dyDescent="0.25">
      <c r="A394" s="46" t="s">
        <v>792</v>
      </c>
      <c r="B394" s="47" t="s">
        <v>173</v>
      </c>
      <c r="C394" s="47" t="s">
        <v>778</v>
      </c>
      <c r="D394" s="47">
        <v>16</v>
      </c>
      <c r="E394" s="46" t="s">
        <v>2628</v>
      </c>
      <c r="F394" s="39" t="s">
        <v>793</v>
      </c>
      <c r="G394" s="44">
        <v>0</v>
      </c>
      <c r="H394" s="44">
        <v>0</v>
      </c>
      <c r="I394" s="326" t="s">
        <v>1701</v>
      </c>
      <c r="J394" s="336"/>
      <c r="K394" s="336"/>
      <c r="L394" s="335"/>
      <c r="M394" s="335"/>
      <c r="N394" s="391"/>
      <c r="O394" s="391"/>
    </row>
    <row r="395" spans="1:15" x14ac:dyDescent="0.25">
      <c r="A395" s="46" t="s">
        <v>794</v>
      </c>
      <c r="B395" s="47" t="s">
        <v>173</v>
      </c>
      <c r="C395" s="47" t="s">
        <v>778</v>
      </c>
      <c r="D395" s="47">
        <v>17</v>
      </c>
      <c r="E395" s="46" t="s">
        <v>2629</v>
      </c>
      <c r="F395" s="39" t="s">
        <v>3314</v>
      </c>
      <c r="G395" s="44">
        <v>0</v>
      </c>
      <c r="H395" s="44">
        <v>0</v>
      </c>
      <c r="I395" s="326" t="s">
        <v>1701</v>
      </c>
      <c r="J395" s="336"/>
      <c r="K395" s="336"/>
      <c r="L395" s="335"/>
      <c r="M395" s="335"/>
      <c r="N395" s="391"/>
      <c r="O395" s="391"/>
    </row>
    <row r="396" spans="1:15" x14ac:dyDescent="0.25">
      <c r="A396" s="46" t="s">
        <v>795</v>
      </c>
      <c r="B396" s="47" t="s">
        <v>173</v>
      </c>
      <c r="C396" s="47" t="s">
        <v>778</v>
      </c>
      <c r="D396" s="47">
        <v>19</v>
      </c>
      <c r="E396" s="46" t="s">
        <v>2630</v>
      </c>
      <c r="F396" s="39" t="s">
        <v>796</v>
      </c>
      <c r="G396" s="44">
        <v>0</v>
      </c>
      <c r="H396" s="44">
        <v>0</v>
      </c>
      <c r="I396" s="326" t="s">
        <v>1701</v>
      </c>
      <c r="J396" s="336"/>
      <c r="K396" s="336"/>
      <c r="L396" s="335"/>
      <c r="M396" s="335"/>
      <c r="N396" s="391"/>
      <c r="O396" s="391"/>
    </row>
    <row r="397" spans="1:15" x14ac:dyDescent="0.25">
      <c r="A397" s="46" t="s">
        <v>797</v>
      </c>
      <c r="B397" s="47" t="s">
        <v>173</v>
      </c>
      <c r="C397" s="47" t="s">
        <v>778</v>
      </c>
      <c r="D397" s="47">
        <v>20</v>
      </c>
      <c r="E397" s="46" t="s">
        <v>2631</v>
      </c>
      <c r="F397" s="39" t="s">
        <v>798</v>
      </c>
      <c r="G397" s="44">
        <v>0</v>
      </c>
      <c r="H397" s="44">
        <v>0</v>
      </c>
      <c r="I397" s="326" t="s">
        <v>1701</v>
      </c>
      <c r="J397" s="336"/>
      <c r="K397" s="336"/>
      <c r="L397" s="335"/>
      <c r="M397" s="335"/>
      <c r="N397" s="391"/>
      <c r="O397" s="391"/>
    </row>
    <row r="398" spans="1:15" ht="15" customHeight="1" x14ac:dyDescent="0.25">
      <c r="A398" s="46" t="s">
        <v>799</v>
      </c>
      <c r="B398" s="47" t="s">
        <v>800</v>
      </c>
      <c r="C398" s="47" t="s">
        <v>801</v>
      </c>
      <c r="D398" s="47">
        <v>0</v>
      </c>
      <c r="E398" s="46" t="s">
        <v>2632</v>
      </c>
      <c r="F398" s="43" t="s">
        <v>802</v>
      </c>
      <c r="G398" s="44">
        <v>1</v>
      </c>
      <c r="H398" s="44">
        <v>1</v>
      </c>
      <c r="I398" s="326" t="s">
        <v>1701</v>
      </c>
      <c r="J398" s="336"/>
      <c r="K398" s="336"/>
      <c r="L398" s="335"/>
      <c r="M398" s="335"/>
      <c r="N398" s="391" t="s">
        <v>3407</v>
      </c>
      <c r="O398" s="391"/>
    </row>
    <row r="399" spans="1:15" ht="15" customHeight="1" x14ac:dyDescent="0.25">
      <c r="A399" s="46" t="s">
        <v>803</v>
      </c>
      <c r="B399" s="47" t="s">
        <v>800</v>
      </c>
      <c r="C399" s="47" t="s">
        <v>801</v>
      </c>
      <c r="D399" s="47">
        <v>10</v>
      </c>
      <c r="E399" s="46" t="s">
        <v>2633</v>
      </c>
      <c r="F399" s="43" t="s">
        <v>804</v>
      </c>
      <c r="G399" s="44">
        <v>1</v>
      </c>
      <c r="H399" s="44">
        <v>1</v>
      </c>
      <c r="I399" s="326" t="s">
        <v>1701</v>
      </c>
      <c r="J399" s="336"/>
      <c r="K399" s="336"/>
      <c r="L399" s="335"/>
      <c r="M399" s="335"/>
      <c r="N399" s="391" t="s">
        <v>3407</v>
      </c>
      <c r="O399" s="391"/>
    </row>
    <row r="400" spans="1:15" ht="15" customHeight="1" x14ac:dyDescent="0.25">
      <c r="A400" s="46" t="s">
        <v>805</v>
      </c>
      <c r="B400" s="47" t="s">
        <v>800</v>
      </c>
      <c r="C400" s="47" t="s">
        <v>801</v>
      </c>
      <c r="D400" s="47">
        <v>11</v>
      </c>
      <c r="E400" s="46" t="s">
        <v>2634</v>
      </c>
      <c r="F400" s="43" t="s">
        <v>806</v>
      </c>
      <c r="G400" s="44">
        <v>1</v>
      </c>
      <c r="H400" s="44">
        <v>1</v>
      </c>
      <c r="I400" s="326" t="s">
        <v>1701</v>
      </c>
      <c r="J400" s="336"/>
      <c r="K400" s="336"/>
      <c r="L400" s="335"/>
      <c r="M400" s="335"/>
      <c r="N400" s="391" t="s">
        <v>3407</v>
      </c>
      <c r="O400" s="391"/>
    </row>
    <row r="401" spans="1:15" ht="15" customHeight="1" x14ac:dyDescent="0.25">
      <c r="A401" s="46" t="s">
        <v>807</v>
      </c>
      <c r="B401" s="47" t="s">
        <v>800</v>
      </c>
      <c r="C401" s="47" t="s">
        <v>801</v>
      </c>
      <c r="D401" s="47">
        <v>11</v>
      </c>
      <c r="E401" s="46" t="s">
        <v>2635</v>
      </c>
      <c r="F401" s="43" t="s">
        <v>806</v>
      </c>
      <c r="G401" s="44">
        <v>1</v>
      </c>
      <c r="H401" s="44">
        <v>1</v>
      </c>
      <c r="I401" s="326" t="s">
        <v>1701</v>
      </c>
      <c r="J401" s="336"/>
      <c r="K401" s="336"/>
      <c r="L401" s="335"/>
      <c r="M401" s="335"/>
      <c r="N401" s="391" t="s">
        <v>3407</v>
      </c>
      <c r="O401" s="391"/>
    </row>
    <row r="402" spans="1:15" ht="15" customHeight="1" x14ac:dyDescent="0.25">
      <c r="A402" s="46" t="s">
        <v>808</v>
      </c>
      <c r="B402" s="47" t="s">
        <v>800</v>
      </c>
      <c r="C402" s="47" t="s">
        <v>801</v>
      </c>
      <c r="D402" s="47">
        <v>11</v>
      </c>
      <c r="E402" s="46" t="s">
        <v>2636</v>
      </c>
      <c r="F402" s="43" t="s">
        <v>806</v>
      </c>
      <c r="G402" s="44">
        <v>1</v>
      </c>
      <c r="H402" s="44">
        <v>1</v>
      </c>
      <c r="I402" s="326" t="s">
        <v>1701</v>
      </c>
      <c r="J402" s="336"/>
      <c r="K402" s="336"/>
      <c r="L402" s="335"/>
      <c r="M402" s="335"/>
      <c r="N402" s="391" t="s">
        <v>3407</v>
      </c>
      <c r="O402" s="391"/>
    </row>
    <row r="403" spans="1:15" ht="15" customHeight="1" x14ac:dyDescent="0.25">
      <c r="A403" s="46" t="s">
        <v>809</v>
      </c>
      <c r="B403" s="47" t="s">
        <v>800</v>
      </c>
      <c r="C403" s="47" t="s">
        <v>801</v>
      </c>
      <c r="D403" s="47">
        <v>11</v>
      </c>
      <c r="E403" s="46" t="s">
        <v>2637</v>
      </c>
      <c r="F403" s="43" t="s">
        <v>806</v>
      </c>
      <c r="G403" s="44">
        <v>1</v>
      </c>
      <c r="H403" s="44">
        <v>1</v>
      </c>
      <c r="I403" s="326" t="s">
        <v>1701</v>
      </c>
      <c r="J403" s="336"/>
      <c r="K403" s="336"/>
      <c r="L403" s="335"/>
      <c r="M403" s="335"/>
      <c r="N403" s="391" t="s">
        <v>3407</v>
      </c>
      <c r="O403" s="391"/>
    </row>
    <row r="404" spans="1:15" ht="15" customHeight="1" x14ac:dyDescent="0.25">
      <c r="A404" s="46" t="s">
        <v>810</v>
      </c>
      <c r="B404" s="47" t="s">
        <v>800</v>
      </c>
      <c r="C404" s="47" t="s">
        <v>801</v>
      </c>
      <c r="D404" s="47">
        <v>11</v>
      </c>
      <c r="E404" s="46" t="s">
        <v>2638</v>
      </c>
      <c r="F404" s="43" t="s">
        <v>806</v>
      </c>
      <c r="G404" s="44">
        <v>1</v>
      </c>
      <c r="H404" s="44">
        <v>1</v>
      </c>
      <c r="I404" s="326" t="s">
        <v>1701</v>
      </c>
      <c r="J404" s="336"/>
      <c r="K404" s="336"/>
      <c r="L404" s="335"/>
      <c r="M404" s="335"/>
      <c r="N404" s="391" t="s">
        <v>3407</v>
      </c>
      <c r="O404" s="391"/>
    </row>
    <row r="405" spans="1:15" ht="15" customHeight="1" x14ac:dyDescent="0.25">
      <c r="A405" s="46" t="s">
        <v>811</v>
      </c>
      <c r="B405" s="47" t="s">
        <v>800</v>
      </c>
      <c r="C405" s="47" t="s">
        <v>801</v>
      </c>
      <c r="D405" s="47">
        <v>11</v>
      </c>
      <c r="E405" s="46" t="s">
        <v>2639</v>
      </c>
      <c r="F405" s="43" t="s">
        <v>806</v>
      </c>
      <c r="G405" s="44">
        <v>1</v>
      </c>
      <c r="H405" s="44">
        <v>1</v>
      </c>
      <c r="I405" s="326" t="s">
        <v>1701</v>
      </c>
      <c r="J405" s="336"/>
      <c r="K405" s="336"/>
      <c r="L405" s="335"/>
      <c r="M405" s="335"/>
      <c r="N405" s="391" t="s">
        <v>3407</v>
      </c>
      <c r="O405" s="391"/>
    </row>
    <row r="406" spans="1:15" ht="15" customHeight="1" x14ac:dyDescent="0.25">
      <c r="A406" s="46" t="s">
        <v>812</v>
      </c>
      <c r="B406" s="47" t="s">
        <v>800</v>
      </c>
      <c r="C406" s="47" t="s">
        <v>801</v>
      </c>
      <c r="D406" s="47">
        <v>11</v>
      </c>
      <c r="E406" s="46" t="s">
        <v>2640</v>
      </c>
      <c r="F406" s="43" t="s">
        <v>806</v>
      </c>
      <c r="G406" s="44">
        <v>1</v>
      </c>
      <c r="H406" s="44">
        <v>1</v>
      </c>
      <c r="I406" s="326" t="s">
        <v>1701</v>
      </c>
      <c r="J406" s="336"/>
      <c r="K406" s="336"/>
      <c r="L406" s="335"/>
      <c r="M406" s="335"/>
      <c r="N406" s="391" t="s">
        <v>3407</v>
      </c>
      <c r="O406" s="391"/>
    </row>
    <row r="407" spans="1:15" ht="15" customHeight="1" x14ac:dyDescent="0.25">
      <c r="A407" s="46" t="s">
        <v>813</v>
      </c>
      <c r="B407" s="47" t="s">
        <v>800</v>
      </c>
      <c r="C407" s="47" t="s">
        <v>801</v>
      </c>
      <c r="D407" s="47">
        <v>11</v>
      </c>
      <c r="E407" s="46" t="s">
        <v>2641</v>
      </c>
      <c r="F407" s="43" t="s">
        <v>806</v>
      </c>
      <c r="G407" s="44">
        <v>1</v>
      </c>
      <c r="H407" s="44">
        <v>1</v>
      </c>
      <c r="I407" s="326" t="s">
        <v>1701</v>
      </c>
      <c r="J407" s="336"/>
      <c r="K407" s="336"/>
      <c r="L407" s="335"/>
      <c r="M407" s="335"/>
      <c r="N407" s="391" t="s">
        <v>3407</v>
      </c>
      <c r="O407" s="391"/>
    </row>
    <row r="408" spans="1:15" ht="15" customHeight="1" x14ac:dyDescent="0.25">
      <c r="A408" s="46" t="s">
        <v>814</v>
      </c>
      <c r="B408" s="47" t="s">
        <v>800</v>
      </c>
      <c r="C408" s="47" t="s">
        <v>801</v>
      </c>
      <c r="D408" s="47">
        <v>11</v>
      </c>
      <c r="E408" s="46" t="s">
        <v>2642</v>
      </c>
      <c r="F408" s="43" t="s">
        <v>806</v>
      </c>
      <c r="G408" s="44">
        <v>1</v>
      </c>
      <c r="H408" s="44">
        <v>1</v>
      </c>
      <c r="I408" s="326" t="s">
        <v>1701</v>
      </c>
      <c r="J408" s="336"/>
      <c r="K408" s="336"/>
      <c r="L408" s="335"/>
      <c r="M408" s="335"/>
      <c r="N408" s="391" t="s">
        <v>3407</v>
      </c>
      <c r="O408" s="391"/>
    </row>
    <row r="409" spans="1:15" ht="15" customHeight="1" x14ac:dyDescent="0.25">
      <c r="A409" s="46" t="s">
        <v>815</v>
      </c>
      <c r="B409" s="47" t="s">
        <v>800</v>
      </c>
      <c r="C409" s="47" t="s">
        <v>801</v>
      </c>
      <c r="D409" s="47">
        <v>11</v>
      </c>
      <c r="E409" s="46" t="s">
        <v>2643</v>
      </c>
      <c r="F409" s="43" t="s">
        <v>806</v>
      </c>
      <c r="G409" s="44">
        <v>1</v>
      </c>
      <c r="H409" s="44">
        <v>1</v>
      </c>
      <c r="I409" s="326" t="s">
        <v>1701</v>
      </c>
      <c r="J409" s="336"/>
      <c r="K409" s="336"/>
      <c r="L409" s="335"/>
      <c r="M409" s="335"/>
      <c r="N409" s="391" t="s">
        <v>3407</v>
      </c>
      <c r="O409" s="391"/>
    </row>
    <row r="410" spans="1:15" ht="15" customHeight="1" x14ac:dyDescent="0.25">
      <c r="A410" s="46" t="s">
        <v>816</v>
      </c>
      <c r="B410" s="47" t="s">
        <v>800</v>
      </c>
      <c r="C410" s="47" t="s">
        <v>801</v>
      </c>
      <c r="D410" s="47">
        <v>11</v>
      </c>
      <c r="E410" s="46" t="s">
        <v>2644</v>
      </c>
      <c r="F410" s="43" t="s">
        <v>806</v>
      </c>
      <c r="G410" s="44">
        <v>1</v>
      </c>
      <c r="H410" s="44">
        <v>1</v>
      </c>
      <c r="I410" s="326" t="s">
        <v>1701</v>
      </c>
      <c r="J410" s="336"/>
      <c r="K410" s="336"/>
      <c r="L410" s="335"/>
      <c r="M410" s="335"/>
      <c r="N410" s="391" t="s">
        <v>3407</v>
      </c>
      <c r="O410" s="391"/>
    </row>
    <row r="411" spans="1:15" ht="15" customHeight="1" x14ac:dyDescent="0.25">
      <c r="A411" s="46" t="s">
        <v>817</v>
      </c>
      <c r="B411" s="47" t="s">
        <v>800</v>
      </c>
      <c r="C411" s="47" t="s">
        <v>801</v>
      </c>
      <c r="D411" s="47">
        <v>11</v>
      </c>
      <c r="E411" s="46" t="s">
        <v>2645</v>
      </c>
      <c r="F411" s="43" t="s">
        <v>806</v>
      </c>
      <c r="G411" s="44">
        <v>1</v>
      </c>
      <c r="H411" s="44">
        <v>1</v>
      </c>
      <c r="I411" s="326" t="s">
        <v>1701</v>
      </c>
      <c r="J411" s="336"/>
      <c r="K411" s="336"/>
      <c r="L411" s="335"/>
      <c r="M411" s="335"/>
      <c r="N411" s="391" t="s">
        <v>3407</v>
      </c>
      <c r="O411" s="391"/>
    </row>
    <row r="412" spans="1:15" ht="15" customHeight="1" x14ac:dyDescent="0.25">
      <c r="A412" s="46" t="s">
        <v>818</v>
      </c>
      <c r="B412" s="47" t="s">
        <v>800</v>
      </c>
      <c r="C412" s="47" t="s">
        <v>801</v>
      </c>
      <c r="D412" s="47">
        <v>11</v>
      </c>
      <c r="E412" s="46" t="s">
        <v>2646</v>
      </c>
      <c r="F412" s="43" t="s">
        <v>806</v>
      </c>
      <c r="G412" s="44">
        <v>1</v>
      </c>
      <c r="H412" s="44">
        <v>1</v>
      </c>
      <c r="I412" s="326" t="s">
        <v>1701</v>
      </c>
      <c r="J412" s="336"/>
      <c r="K412" s="336"/>
      <c r="L412" s="335"/>
      <c r="M412" s="335"/>
      <c r="N412" s="391" t="s">
        <v>3407</v>
      </c>
      <c r="O412" s="391"/>
    </row>
    <row r="413" spans="1:15" ht="15" customHeight="1" x14ac:dyDescent="0.25">
      <c r="A413" s="46" t="s">
        <v>819</v>
      </c>
      <c r="B413" s="47" t="s">
        <v>800</v>
      </c>
      <c r="C413" s="47" t="s">
        <v>801</v>
      </c>
      <c r="D413" s="47">
        <v>11</v>
      </c>
      <c r="E413" s="46" t="s">
        <v>2647</v>
      </c>
      <c r="F413" s="43" t="s">
        <v>806</v>
      </c>
      <c r="G413" s="44">
        <v>1</v>
      </c>
      <c r="H413" s="44">
        <v>1</v>
      </c>
      <c r="I413" s="326" t="s">
        <v>1701</v>
      </c>
      <c r="J413" s="336"/>
      <c r="K413" s="336"/>
      <c r="L413" s="335"/>
      <c r="M413" s="335"/>
      <c r="N413" s="391" t="s">
        <v>3407</v>
      </c>
      <c r="O413" s="391"/>
    </row>
    <row r="414" spans="1:15" ht="15" customHeight="1" x14ac:dyDescent="0.25">
      <c r="A414" s="46" t="s">
        <v>820</v>
      </c>
      <c r="B414" s="47" t="s">
        <v>800</v>
      </c>
      <c r="C414" s="47" t="s">
        <v>801</v>
      </c>
      <c r="D414" s="47">
        <v>11</v>
      </c>
      <c r="E414" s="46" t="s">
        <v>2648</v>
      </c>
      <c r="F414" s="43" t="s">
        <v>806</v>
      </c>
      <c r="G414" s="44">
        <v>1</v>
      </c>
      <c r="H414" s="44">
        <v>1</v>
      </c>
      <c r="I414" s="326" t="s">
        <v>1701</v>
      </c>
      <c r="J414" s="336"/>
      <c r="K414" s="336"/>
      <c r="L414" s="335"/>
      <c r="M414" s="335"/>
      <c r="N414" s="391" t="s">
        <v>3407</v>
      </c>
      <c r="O414" s="391"/>
    </row>
    <row r="415" spans="1:15" ht="15" customHeight="1" x14ac:dyDescent="0.25">
      <c r="A415" s="46" t="s">
        <v>821</v>
      </c>
      <c r="B415" s="47" t="s">
        <v>800</v>
      </c>
      <c r="C415" s="47" t="s">
        <v>801</v>
      </c>
      <c r="D415" s="47">
        <v>11</v>
      </c>
      <c r="E415" s="46" t="s">
        <v>2649</v>
      </c>
      <c r="F415" s="43" t="s">
        <v>806</v>
      </c>
      <c r="G415" s="44">
        <v>1</v>
      </c>
      <c r="H415" s="44">
        <v>1</v>
      </c>
      <c r="I415" s="326" t="s">
        <v>1701</v>
      </c>
      <c r="J415" s="336"/>
      <c r="K415" s="336"/>
      <c r="L415" s="335"/>
      <c r="M415" s="335"/>
      <c r="N415" s="391" t="s">
        <v>3407</v>
      </c>
      <c r="O415" s="391"/>
    </row>
    <row r="416" spans="1:15" ht="15" customHeight="1" x14ac:dyDescent="0.25">
      <c r="A416" s="46" t="s">
        <v>822</v>
      </c>
      <c r="B416" s="47" t="s">
        <v>800</v>
      </c>
      <c r="C416" s="47" t="s">
        <v>801</v>
      </c>
      <c r="D416" s="47">
        <v>11</v>
      </c>
      <c r="E416" s="46" t="s">
        <v>2650</v>
      </c>
      <c r="F416" s="43" t="s">
        <v>806</v>
      </c>
      <c r="G416" s="44">
        <v>1</v>
      </c>
      <c r="H416" s="44">
        <v>1</v>
      </c>
      <c r="I416" s="326" t="s">
        <v>1701</v>
      </c>
      <c r="J416" s="336"/>
      <c r="K416" s="336"/>
      <c r="L416" s="335"/>
      <c r="M416" s="335"/>
      <c r="N416" s="391" t="s">
        <v>3407</v>
      </c>
      <c r="O416" s="391"/>
    </row>
    <row r="417" spans="1:15" ht="15" customHeight="1" x14ac:dyDescent="0.25">
      <c r="A417" s="46" t="s">
        <v>823</v>
      </c>
      <c r="B417" s="47" t="s">
        <v>800</v>
      </c>
      <c r="C417" s="47" t="s">
        <v>801</v>
      </c>
      <c r="D417" s="47">
        <v>11</v>
      </c>
      <c r="E417" s="46" t="s">
        <v>2651</v>
      </c>
      <c r="F417" s="43" t="s">
        <v>806</v>
      </c>
      <c r="G417" s="44">
        <v>1</v>
      </c>
      <c r="H417" s="44">
        <v>1</v>
      </c>
      <c r="I417" s="326" t="s">
        <v>1701</v>
      </c>
      <c r="J417" s="336"/>
      <c r="K417" s="336"/>
      <c r="L417" s="335"/>
      <c r="M417" s="335"/>
      <c r="N417" s="391" t="s">
        <v>3407</v>
      </c>
      <c r="O417" s="391"/>
    </row>
    <row r="418" spans="1:15" ht="15" customHeight="1" x14ac:dyDescent="0.25">
      <c r="A418" s="46" t="s">
        <v>824</v>
      </c>
      <c r="B418" s="47" t="s">
        <v>800</v>
      </c>
      <c r="C418" s="47" t="s">
        <v>801</v>
      </c>
      <c r="D418" s="47">
        <v>11</v>
      </c>
      <c r="E418" s="46" t="s">
        <v>2652</v>
      </c>
      <c r="F418" s="43" t="s">
        <v>806</v>
      </c>
      <c r="G418" s="44">
        <v>1</v>
      </c>
      <c r="H418" s="44">
        <v>1</v>
      </c>
      <c r="I418" s="326" t="s">
        <v>1701</v>
      </c>
      <c r="J418" s="336"/>
      <c r="K418" s="336"/>
      <c r="L418" s="335"/>
      <c r="M418" s="335"/>
      <c r="N418" s="391" t="s">
        <v>3407</v>
      </c>
      <c r="O418" s="391"/>
    </row>
    <row r="419" spans="1:15" ht="15" customHeight="1" x14ac:dyDescent="0.25">
      <c r="A419" s="46" t="s">
        <v>825</v>
      </c>
      <c r="B419" s="47" t="s">
        <v>800</v>
      </c>
      <c r="C419" s="47" t="s">
        <v>801</v>
      </c>
      <c r="D419" s="47">
        <v>11</v>
      </c>
      <c r="E419" s="46" t="s">
        <v>2653</v>
      </c>
      <c r="F419" s="43" t="s">
        <v>806</v>
      </c>
      <c r="G419" s="44">
        <v>1</v>
      </c>
      <c r="H419" s="44">
        <v>1</v>
      </c>
      <c r="I419" s="326" t="s">
        <v>1701</v>
      </c>
      <c r="J419" s="336"/>
      <c r="K419" s="336"/>
      <c r="L419" s="335"/>
      <c r="M419" s="335"/>
      <c r="N419" s="391" t="s">
        <v>3407</v>
      </c>
      <c r="O419" s="391"/>
    </row>
    <row r="420" spans="1:15" ht="15" customHeight="1" x14ac:dyDescent="0.25">
      <c r="A420" s="46" t="s">
        <v>826</v>
      </c>
      <c r="B420" s="47" t="s">
        <v>800</v>
      </c>
      <c r="C420" s="47" t="s">
        <v>801</v>
      </c>
      <c r="D420" s="47">
        <v>11</v>
      </c>
      <c r="E420" s="46" t="s">
        <v>2654</v>
      </c>
      <c r="F420" s="43" t="s">
        <v>806</v>
      </c>
      <c r="G420" s="44">
        <v>1</v>
      </c>
      <c r="H420" s="44">
        <v>1</v>
      </c>
      <c r="I420" s="326" t="s">
        <v>1701</v>
      </c>
      <c r="J420" s="336"/>
      <c r="K420" s="336"/>
      <c r="L420" s="335"/>
      <c r="M420" s="335"/>
      <c r="N420" s="391" t="s">
        <v>3407</v>
      </c>
      <c r="O420" s="391"/>
    </row>
    <row r="421" spans="1:15" ht="15" customHeight="1" x14ac:dyDescent="0.25">
      <c r="A421" s="46" t="s">
        <v>827</v>
      </c>
      <c r="B421" s="47" t="s">
        <v>800</v>
      </c>
      <c r="C421" s="47" t="s">
        <v>801</v>
      </c>
      <c r="D421" s="47">
        <v>11</v>
      </c>
      <c r="E421" s="46" t="s">
        <v>2655</v>
      </c>
      <c r="F421" s="43" t="s">
        <v>806</v>
      </c>
      <c r="G421" s="44">
        <v>1</v>
      </c>
      <c r="H421" s="44">
        <v>1</v>
      </c>
      <c r="I421" s="326" t="s">
        <v>1701</v>
      </c>
      <c r="J421" s="336"/>
      <c r="K421" s="336"/>
      <c r="L421" s="335"/>
      <c r="M421" s="335"/>
      <c r="N421" s="391" t="s">
        <v>3407</v>
      </c>
      <c r="O421" s="391"/>
    </row>
    <row r="422" spans="1:15" ht="15" customHeight="1" x14ac:dyDescent="0.25">
      <c r="A422" s="46" t="s">
        <v>828</v>
      </c>
      <c r="B422" s="47" t="s">
        <v>800</v>
      </c>
      <c r="C422" s="47" t="s">
        <v>801</v>
      </c>
      <c r="D422" s="47">
        <v>11</v>
      </c>
      <c r="E422" s="46" t="s">
        <v>2656</v>
      </c>
      <c r="F422" s="43" t="s">
        <v>806</v>
      </c>
      <c r="G422" s="44">
        <v>1</v>
      </c>
      <c r="H422" s="44">
        <v>1</v>
      </c>
      <c r="I422" s="326" t="s">
        <v>1701</v>
      </c>
      <c r="J422" s="336"/>
      <c r="K422" s="336"/>
      <c r="L422" s="335"/>
      <c r="M422" s="335"/>
      <c r="N422" s="391" t="s">
        <v>3407</v>
      </c>
      <c r="O422" s="391"/>
    </row>
    <row r="423" spans="1:15" ht="15" customHeight="1" x14ac:dyDescent="0.25">
      <c r="A423" s="46" t="s">
        <v>829</v>
      </c>
      <c r="B423" s="47" t="s">
        <v>800</v>
      </c>
      <c r="C423" s="47" t="s">
        <v>801</v>
      </c>
      <c r="D423" s="47">
        <v>11</v>
      </c>
      <c r="E423" s="46" t="s">
        <v>2657</v>
      </c>
      <c r="F423" s="43" t="s">
        <v>806</v>
      </c>
      <c r="G423" s="44">
        <v>1</v>
      </c>
      <c r="H423" s="44">
        <v>1</v>
      </c>
      <c r="I423" s="326" t="s">
        <v>1701</v>
      </c>
      <c r="J423" s="336"/>
      <c r="K423" s="336"/>
      <c r="L423" s="335"/>
      <c r="M423" s="335"/>
      <c r="N423" s="391" t="s">
        <v>3407</v>
      </c>
      <c r="O423" s="391"/>
    </row>
    <row r="424" spans="1:15" ht="15" customHeight="1" x14ac:dyDescent="0.25">
      <c r="A424" s="46" t="s">
        <v>830</v>
      </c>
      <c r="B424" s="47" t="s">
        <v>800</v>
      </c>
      <c r="C424" s="47" t="s">
        <v>801</v>
      </c>
      <c r="D424" s="47">
        <v>11</v>
      </c>
      <c r="E424" s="46" t="s">
        <v>2658</v>
      </c>
      <c r="F424" s="43" t="s">
        <v>806</v>
      </c>
      <c r="G424" s="44">
        <v>1</v>
      </c>
      <c r="H424" s="44">
        <v>1</v>
      </c>
      <c r="I424" s="326" t="s">
        <v>1701</v>
      </c>
      <c r="J424" s="336"/>
      <c r="K424" s="336"/>
      <c r="L424" s="335"/>
      <c r="M424" s="335"/>
      <c r="N424" s="391" t="s">
        <v>3407</v>
      </c>
      <c r="O424" s="391"/>
    </row>
    <row r="425" spans="1:15" ht="15" customHeight="1" x14ac:dyDescent="0.25">
      <c r="A425" s="46" t="s">
        <v>831</v>
      </c>
      <c r="B425" s="47" t="s">
        <v>800</v>
      </c>
      <c r="C425" s="47" t="s">
        <v>801</v>
      </c>
      <c r="D425" s="47">
        <v>11</v>
      </c>
      <c r="E425" s="46" t="s">
        <v>2659</v>
      </c>
      <c r="F425" s="43" t="s">
        <v>806</v>
      </c>
      <c r="G425" s="44">
        <v>1</v>
      </c>
      <c r="H425" s="44">
        <v>1</v>
      </c>
      <c r="I425" s="326" t="s">
        <v>1701</v>
      </c>
      <c r="J425" s="336"/>
      <c r="K425" s="336"/>
      <c r="L425" s="335"/>
      <c r="M425" s="335"/>
      <c r="N425" s="391" t="s">
        <v>3407</v>
      </c>
      <c r="O425" s="391"/>
    </row>
    <row r="426" spans="1:15" ht="15" customHeight="1" x14ac:dyDescent="0.25">
      <c r="A426" s="46" t="s">
        <v>832</v>
      </c>
      <c r="B426" s="47" t="s">
        <v>800</v>
      </c>
      <c r="C426" s="47" t="s">
        <v>801</v>
      </c>
      <c r="D426" s="47">
        <v>11</v>
      </c>
      <c r="E426" s="46" t="s">
        <v>2660</v>
      </c>
      <c r="F426" s="43" t="s">
        <v>806</v>
      </c>
      <c r="G426" s="44">
        <v>1</v>
      </c>
      <c r="H426" s="44">
        <v>1</v>
      </c>
      <c r="I426" s="326" t="s">
        <v>1701</v>
      </c>
      <c r="J426" s="336"/>
      <c r="K426" s="336"/>
      <c r="L426" s="335"/>
      <c r="M426" s="335"/>
      <c r="N426" s="391" t="s">
        <v>3407</v>
      </c>
      <c r="O426" s="391"/>
    </row>
    <row r="427" spans="1:15" ht="15" customHeight="1" x14ac:dyDescent="0.25">
      <c r="A427" s="46" t="s">
        <v>833</v>
      </c>
      <c r="B427" s="47" t="s">
        <v>800</v>
      </c>
      <c r="C427" s="47" t="s">
        <v>801</v>
      </c>
      <c r="D427" s="47">
        <v>12</v>
      </c>
      <c r="E427" s="46" t="s">
        <v>2661</v>
      </c>
      <c r="F427" s="43" t="s">
        <v>834</v>
      </c>
      <c r="G427" s="44">
        <v>1</v>
      </c>
      <c r="H427" s="44">
        <v>1</v>
      </c>
      <c r="I427" s="326" t="s">
        <v>1701</v>
      </c>
      <c r="J427" s="336"/>
      <c r="K427" s="336"/>
      <c r="L427" s="335"/>
      <c r="M427" s="335"/>
      <c r="N427" s="391" t="s">
        <v>3407</v>
      </c>
      <c r="O427" s="391"/>
    </row>
    <row r="428" spans="1:15" ht="15" customHeight="1" x14ac:dyDescent="0.25">
      <c r="A428" s="46" t="s">
        <v>835</v>
      </c>
      <c r="B428" s="47" t="s">
        <v>800</v>
      </c>
      <c r="C428" s="47" t="s">
        <v>801</v>
      </c>
      <c r="D428" s="47">
        <v>12</v>
      </c>
      <c r="E428" s="46" t="s">
        <v>2662</v>
      </c>
      <c r="F428" s="43" t="s">
        <v>834</v>
      </c>
      <c r="G428" s="44">
        <v>1</v>
      </c>
      <c r="H428" s="44">
        <v>1</v>
      </c>
      <c r="I428" s="326" t="s">
        <v>1701</v>
      </c>
      <c r="J428" s="336"/>
      <c r="K428" s="336"/>
      <c r="L428" s="335"/>
      <c r="M428" s="335"/>
      <c r="N428" s="391" t="s">
        <v>3407</v>
      </c>
      <c r="O428" s="391"/>
    </row>
    <row r="429" spans="1:15" ht="15" customHeight="1" x14ac:dyDescent="0.25">
      <c r="A429" s="46" t="s">
        <v>836</v>
      </c>
      <c r="B429" s="47" t="s">
        <v>800</v>
      </c>
      <c r="C429" s="47" t="s">
        <v>801</v>
      </c>
      <c r="D429" s="47">
        <v>12</v>
      </c>
      <c r="E429" s="46" t="s">
        <v>2663</v>
      </c>
      <c r="F429" s="43" t="s">
        <v>834</v>
      </c>
      <c r="G429" s="44">
        <v>1</v>
      </c>
      <c r="H429" s="44">
        <v>1</v>
      </c>
      <c r="I429" s="326" t="s">
        <v>1701</v>
      </c>
      <c r="J429" s="336"/>
      <c r="K429" s="336"/>
      <c r="L429" s="335"/>
      <c r="M429" s="335"/>
      <c r="N429" s="391" t="s">
        <v>3407</v>
      </c>
      <c r="O429" s="391"/>
    </row>
    <row r="430" spans="1:15" ht="15" customHeight="1" x14ac:dyDescent="0.25">
      <c r="A430" s="46" t="s">
        <v>837</v>
      </c>
      <c r="B430" s="47" t="s">
        <v>800</v>
      </c>
      <c r="C430" s="47" t="s">
        <v>801</v>
      </c>
      <c r="D430" s="47">
        <v>13</v>
      </c>
      <c r="E430" s="46" t="s">
        <v>2664</v>
      </c>
      <c r="F430" s="43" t="s">
        <v>838</v>
      </c>
      <c r="G430" s="44">
        <v>1</v>
      </c>
      <c r="H430" s="44">
        <v>1</v>
      </c>
      <c r="I430" s="326" t="s">
        <v>1701</v>
      </c>
      <c r="J430" s="336"/>
      <c r="K430" s="336"/>
      <c r="L430" s="335"/>
      <c r="M430" s="335"/>
      <c r="N430" s="391" t="s">
        <v>3407</v>
      </c>
      <c r="O430" s="391"/>
    </row>
    <row r="431" spans="1:15" ht="15" customHeight="1" x14ac:dyDescent="0.25">
      <c r="A431" s="46" t="s">
        <v>839</v>
      </c>
      <c r="B431" s="47" t="s">
        <v>800</v>
      </c>
      <c r="C431" s="47" t="s">
        <v>801</v>
      </c>
      <c r="D431" s="47">
        <v>14</v>
      </c>
      <c r="E431" s="46" t="s">
        <v>2665</v>
      </c>
      <c r="F431" s="43" t="s">
        <v>840</v>
      </c>
      <c r="G431" s="44">
        <v>1</v>
      </c>
      <c r="H431" s="44">
        <v>1</v>
      </c>
      <c r="I431" s="326" t="s">
        <v>1701</v>
      </c>
      <c r="J431" s="336"/>
      <c r="K431" s="336"/>
      <c r="L431" s="335"/>
      <c r="M431" s="335"/>
      <c r="N431" s="391" t="s">
        <v>3407</v>
      </c>
      <c r="O431" s="391"/>
    </row>
    <row r="432" spans="1:15" ht="15" customHeight="1" x14ac:dyDescent="0.25">
      <c r="A432" s="46" t="s">
        <v>841</v>
      </c>
      <c r="B432" s="47" t="s">
        <v>800</v>
      </c>
      <c r="C432" s="47" t="s">
        <v>801</v>
      </c>
      <c r="D432" s="47">
        <v>20</v>
      </c>
      <c r="E432" s="46" t="s">
        <v>2666</v>
      </c>
      <c r="F432" s="43" t="s">
        <v>842</v>
      </c>
      <c r="G432" s="44">
        <v>1</v>
      </c>
      <c r="H432" s="44">
        <v>1</v>
      </c>
      <c r="I432" s="326" t="s">
        <v>1701</v>
      </c>
      <c r="J432" s="336"/>
      <c r="K432" s="336"/>
      <c r="L432" s="335"/>
      <c r="M432" s="335"/>
      <c r="N432" s="391" t="s">
        <v>3407</v>
      </c>
      <c r="O432" s="391" t="s">
        <v>3408</v>
      </c>
    </row>
    <row r="433" spans="1:15" ht="15" customHeight="1" x14ac:dyDescent="0.25">
      <c r="A433" s="46" t="s">
        <v>843</v>
      </c>
      <c r="B433" s="47" t="s">
        <v>800</v>
      </c>
      <c r="C433" s="47" t="s">
        <v>801</v>
      </c>
      <c r="D433" s="47">
        <v>21</v>
      </c>
      <c r="E433" s="46" t="s">
        <v>2667</v>
      </c>
      <c r="F433" s="43" t="s">
        <v>844</v>
      </c>
      <c r="G433" s="44">
        <v>1</v>
      </c>
      <c r="H433" s="44">
        <v>1</v>
      </c>
      <c r="I433" s="326" t="s">
        <v>1701</v>
      </c>
      <c r="J433" s="336"/>
      <c r="K433" s="336"/>
      <c r="L433" s="335"/>
      <c r="M433" s="335"/>
      <c r="N433" s="391" t="s">
        <v>3407</v>
      </c>
      <c r="O433" s="391" t="s">
        <v>3408</v>
      </c>
    </row>
    <row r="434" spans="1:15" ht="15" customHeight="1" x14ac:dyDescent="0.25">
      <c r="A434" s="46" t="s">
        <v>845</v>
      </c>
      <c r="B434" s="47" t="s">
        <v>800</v>
      </c>
      <c r="C434" s="47" t="s">
        <v>801</v>
      </c>
      <c r="D434" s="47">
        <v>22</v>
      </c>
      <c r="E434" s="46" t="s">
        <v>2668</v>
      </c>
      <c r="F434" s="43" t="s">
        <v>846</v>
      </c>
      <c r="G434" s="44">
        <v>1</v>
      </c>
      <c r="H434" s="44">
        <v>1</v>
      </c>
      <c r="I434" s="326" t="s">
        <v>1701</v>
      </c>
      <c r="J434" s="336"/>
      <c r="K434" s="336"/>
      <c r="L434" s="335"/>
      <c r="M434" s="335"/>
      <c r="N434" s="391" t="s">
        <v>3407</v>
      </c>
      <c r="O434" s="391" t="s">
        <v>3408</v>
      </c>
    </row>
    <row r="435" spans="1:15" ht="15" customHeight="1" x14ac:dyDescent="0.25">
      <c r="A435" s="46" t="s">
        <v>847</v>
      </c>
      <c r="B435" s="47" t="s">
        <v>800</v>
      </c>
      <c r="C435" s="47" t="s">
        <v>801</v>
      </c>
      <c r="D435" s="47">
        <v>23</v>
      </c>
      <c r="E435" s="46" t="s">
        <v>2669</v>
      </c>
      <c r="F435" s="43" t="s">
        <v>848</v>
      </c>
      <c r="G435" s="44">
        <v>1</v>
      </c>
      <c r="H435" s="44">
        <v>1</v>
      </c>
      <c r="I435" s="326" t="s">
        <v>1701</v>
      </c>
      <c r="J435" s="336"/>
      <c r="K435" s="336"/>
      <c r="L435" s="335"/>
      <c r="M435" s="335"/>
      <c r="N435" s="391" t="s">
        <v>3407</v>
      </c>
      <c r="O435" s="391" t="s">
        <v>3408</v>
      </c>
    </row>
    <row r="436" spans="1:15" ht="15" customHeight="1" x14ac:dyDescent="0.25">
      <c r="A436" s="46" t="s">
        <v>849</v>
      </c>
      <c r="B436" s="47" t="s">
        <v>800</v>
      </c>
      <c r="C436" s="47" t="s">
        <v>801</v>
      </c>
      <c r="D436" s="47">
        <v>30</v>
      </c>
      <c r="E436" s="46" t="s">
        <v>2670</v>
      </c>
      <c r="F436" s="43" t="s">
        <v>850</v>
      </c>
      <c r="G436" s="44">
        <v>1</v>
      </c>
      <c r="H436" s="44">
        <v>1</v>
      </c>
      <c r="I436" s="326" t="s">
        <v>1701</v>
      </c>
      <c r="J436" s="336"/>
      <c r="K436" s="336"/>
      <c r="L436" s="335"/>
      <c r="M436" s="335"/>
      <c r="N436" s="391" t="s">
        <v>3407</v>
      </c>
      <c r="O436" s="391" t="s">
        <v>3408</v>
      </c>
    </row>
    <row r="437" spans="1:15" ht="15" customHeight="1" x14ac:dyDescent="0.25">
      <c r="A437" s="46" t="s">
        <v>851</v>
      </c>
      <c r="B437" s="47" t="s">
        <v>800</v>
      </c>
      <c r="C437" s="47" t="s">
        <v>801</v>
      </c>
      <c r="D437" s="47">
        <v>30</v>
      </c>
      <c r="E437" s="46" t="s">
        <v>2671</v>
      </c>
      <c r="F437" s="43" t="s">
        <v>850</v>
      </c>
      <c r="G437" s="44">
        <v>1</v>
      </c>
      <c r="H437" s="44">
        <v>1</v>
      </c>
      <c r="I437" s="326" t="s">
        <v>1701</v>
      </c>
      <c r="J437" s="336"/>
      <c r="K437" s="336"/>
      <c r="L437" s="335"/>
      <c r="M437" s="335"/>
      <c r="N437" s="391" t="s">
        <v>3407</v>
      </c>
      <c r="O437" s="391" t="s">
        <v>3408</v>
      </c>
    </row>
    <row r="438" spans="1:15" ht="15" customHeight="1" x14ac:dyDescent="0.25">
      <c r="A438" s="46" t="s">
        <v>852</v>
      </c>
      <c r="B438" s="47" t="s">
        <v>800</v>
      </c>
      <c r="C438" s="47" t="s">
        <v>801</v>
      </c>
      <c r="D438" s="47">
        <v>30</v>
      </c>
      <c r="E438" s="46" t="s">
        <v>2672</v>
      </c>
      <c r="F438" s="43" t="s">
        <v>850</v>
      </c>
      <c r="G438" s="44">
        <v>1</v>
      </c>
      <c r="H438" s="44">
        <v>1</v>
      </c>
      <c r="I438" s="326" t="s">
        <v>1701</v>
      </c>
      <c r="J438" s="336"/>
      <c r="K438" s="336"/>
      <c r="L438" s="335"/>
      <c r="M438" s="335"/>
      <c r="N438" s="391" t="s">
        <v>3407</v>
      </c>
      <c r="O438" s="391" t="s">
        <v>3408</v>
      </c>
    </row>
    <row r="439" spans="1:15" ht="15" customHeight="1" x14ac:dyDescent="0.25">
      <c r="A439" s="46" t="s">
        <v>853</v>
      </c>
      <c r="B439" s="47" t="s">
        <v>800</v>
      </c>
      <c r="C439" s="47" t="s">
        <v>801</v>
      </c>
      <c r="D439" s="47">
        <v>30</v>
      </c>
      <c r="E439" s="46" t="s">
        <v>2673</v>
      </c>
      <c r="F439" s="43" t="s">
        <v>850</v>
      </c>
      <c r="G439" s="44">
        <v>1</v>
      </c>
      <c r="H439" s="44">
        <v>1</v>
      </c>
      <c r="I439" s="326" t="s">
        <v>1701</v>
      </c>
      <c r="J439" s="336"/>
      <c r="K439" s="336"/>
      <c r="L439" s="335"/>
      <c r="M439" s="335"/>
      <c r="N439" s="391" t="s">
        <v>3407</v>
      </c>
      <c r="O439" s="391" t="s">
        <v>3408</v>
      </c>
    </row>
    <row r="440" spans="1:15" ht="15" customHeight="1" x14ac:dyDescent="0.25">
      <c r="A440" s="46" t="s">
        <v>854</v>
      </c>
      <c r="B440" s="47" t="s">
        <v>855</v>
      </c>
      <c r="C440" s="47" t="s">
        <v>856</v>
      </c>
      <c r="D440" s="47">
        <v>0</v>
      </c>
      <c r="E440" s="46" t="s">
        <v>2674</v>
      </c>
      <c r="F440" s="39" t="s">
        <v>857</v>
      </c>
      <c r="G440" s="44">
        <v>0</v>
      </c>
      <c r="H440" s="44">
        <v>1</v>
      </c>
      <c r="I440" s="326" t="s">
        <v>1701</v>
      </c>
      <c r="J440" s="336"/>
      <c r="K440" s="336"/>
      <c r="L440" s="335"/>
      <c r="M440" s="335"/>
      <c r="N440" s="391" t="s">
        <v>3409</v>
      </c>
      <c r="O440" s="391"/>
    </row>
    <row r="441" spans="1:15" ht="15" customHeight="1" x14ac:dyDescent="0.25">
      <c r="A441" s="46" t="s">
        <v>858</v>
      </c>
      <c r="B441" s="47" t="s">
        <v>855</v>
      </c>
      <c r="C441" s="47" t="s">
        <v>856</v>
      </c>
      <c r="D441" s="47">
        <v>10</v>
      </c>
      <c r="E441" s="46" t="s">
        <v>2675</v>
      </c>
      <c r="F441" s="39" t="s">
        <v>857</v>
      </c>
      <c r="G441" s="44">
        <v>0</v>
      </c>
      <c r="H441" s="44">
        <v>1</v>
      </c>
      <c r="I441" s="326" t="s">
        <v>1701</v>
      </c>
      <c r="J441" s="336"/>
      <c r="K441" s="336"/>
      <c r="L441" s="335"/>
      <c r="M441" s="335"/>
      <c r="N441" s="391" t="s">
        <v>3409</v>
      </c>
      <c r="O441" s="391"/>
    </row>
    <row r="442" spans="1:15" ht="15" customHeight="1" x14ac:dyDescent="0.25">
      <c r="A442" s="46" t="s">
        <v>859</v>
      </c>
      <c r="B442" s="47" t="s">
        <v>855</v>
      </c>
      <c r="C442" s="47" t="s">
        <v>856</v>
      </c>
      <c r="D442" s="47">
        <v>10</v>
      </c>
      <c r="E442" s="46" t="s">
        <v>2676</v>
      </c>
      <c r="F442" s="39" t="s">
        <v>857</v>
      </c>
      <c r="G442" s="44">
        <v>0</v>
      </c>
      <c r="H442" s="44">
        <v>1</v>
      </c>
      <c r="I442" s="326" t="s">
        <v>1701</v>
      </c>
      <c r="J442" s="336"/>
      <c r="K442" s="336"/>
      <c r="L442" s="335"/>
      <c r="M442" s="335"/>
      <c r="N442" s="391" t="s">
        <v>3409</v>
      </c>
      <c r="O442" s="391"/>
    </row>
    <row r="443" spans="1:15" ht="15" customHeight="1" x14ac:dyDescent="0.25">
      <c r="A443" s="46" t="s">
        <v>860</v>
      </c>
      <c r="B443" s="47" t="s">
        <v>855</v>
      </c>
      <c r="C443" s="47" t="s">
        <v>856</v>
      </c>
      <c r="D443" s="47">
        <v>10</v>
      </c>
      <c r="E443" s="46" t="s">
        <v>2677</v>
      </c>
      <c r="F443" s="39" t="s">
        <v>857</v>
      </c>
      <c r="G443" s="44">
        <v>0</v>
      </c>
      <c r="H443" s="44">
        <v>1</v>
      </c>
      <c r="I443" s="326" t="s">
        <v>1701</v>
      </c>
      <c r="J443" s="336"/>
      <c r="K443" s="336"/>
      <c r="L443" s="335"/>
      <c r="M443" s="335"/>
      <c r="N443" s="391" t="s">
        <v>3409</v>
      </c>
      <c r="O443" s="391"/>
    </row>
    <row r="444" spans="1:15" ht="15" customHeight="1" x14ac:dyDescent="0.25">
      <c r="A444" s="46" t="s">
        <v>861</v>
      </c>
      <c r="B444" s="47" t="s">
        <v>855</v>
      </c>
      <c r="C444" s="47" t="s">
        <v>856</v>
      </c>
      <c r="D444" s="47">
        <v>10</v>
      </c>
      <c r="E444" s="46" t="s">
        <v>2678</v>
      </c>
      <c r="F444" s="39" t="s">
        <v>857</v>
      </c>
      <c r="G444" s="44">
        <v>0</v>
      </c>
      <c r="H444" s="44">
        <v>1</v>
      </c>
      <c r="I444" s="326" t="s">
        <v>1701</v>
      </c>
      <c r="J444" s="336"/>
      <c r="K444" s="336"/>
      <c r="L444" s="335"/>
      <c r="M444" s="335"/>
      <c r="N444" s="391" t="s">
        <v>3409</v>
      </c>
      <c r="O444" s="391"/>
    </row>
    <row r="445" spans="1:15" ht="15" customHeight="1" x14ac:dyDescent="0.25">
      <c r="A445" s="46" t="s">
        <v>862</v>
      </c>
      <c r="B445" s="47" t="s">
        <v>855</v>
      </c>
      <c r="C445" s="47" t="s">
        <v>856</v>
      </c>
      <c r="D445" s="47">
        <v>10</v>
      </c>
      <c r="E445" s="46" t="s">
        <v>2679</v>
      </c>
      <c r="F445" s="39" t="s">
        <v>857</v>
      </c>
      <c r="G445" s="44">
        <v>0</v>
      </c>
      <c r="H445" s="44">
        <v>1</v>
      </c>
      <c r="I445" s="326" t="s">
        <v>1701</v>
      </c>
      <c r="J445" s="336"/>
      <c r="K445" s="336"/>
      <c r="L445" s="335"/>
      <c r="M445" s="335"/>
      <c r="N445" s="391" t="s">
        <v>3409</v>
      </c>
      <c r="O445" s="391"/>
    </row>
    <row r="446" spans="1:15" ht="15" customHeight="1" x14ac:dyDescent="0.25">
      <c r="A446" s="46" t="s">
        <v>863</v>
      </c>
      <c r="B446" s="47" t="s">
        <v>855</v>
      </c>
      <c r="C446" s="47" t="s">
        <v>856</v>
      </c>
      <c r="D446" s="47">
        <v>10</v>
      </c>
      <c r="E446" s="46" t="s">
        <v>2680</v>
      </c>
      <c r="F446" s="39" t="s">
        <v>857</v>
      </c>
      <c r="G446" s="44">
        <v>0</v>
      </c>
      <c r="H446" s="44">
        <v>1</v>
      </c>
      <c r="I446" s="326" t="s">
        <v>1701</v>
      </c>
      <c r="J446" s="336"/>
      <c r="K446" s="336"/>
      <c r="L446" s="335"/>
      <c r="M446" s="335"/>
      <c r="N446" s="391" t="s">
        <v>3409</v>
      </c>
      <c r="O446" s="391"/>
    </row>
    <row r="447" spans="1:15" ht="15" customHeight="1" x14ac:dyDescent="0.25">
      <c r="A447" s="46" t="s">
        <v>864</v>
      </c>
      <c r="B447" s="47" t="s">
        <v>855</v>
      </c>
      <c r="C447" s="47" t="s">
        <v>856</v>
      </c>
      <c r="D447" s="47">
        <v>10</v>
      </c>
      <c r="E447" s="46" t="s">
        <v>2681</v>
      </c>
      <c r="F447" s="39" t="s">
        <v>857</v>
      </c>
      <c r="G447" s="44">
        <v>0</v>
      </c>
      <c r="H447" s="44">
        <v>1</v>
      </c>
      <c r="I447" s="326" t="s">
        <v>1701</v>
      </c>
      <c r="J447" s="336"/>
      <c r="K447" s="336"/>
      <c r="L447" s="335"/>
      <c r="M447" s="335"/>
      <c r="N447" s="391" t="s">
        <v>3409</v>
      </c>
      <c r="O447" s="391"/>
    </row>
    <row r="448" spans="1:15" ht="15" customHeight="1" x14ac:dyDescent="0.25">
      <c r="A448" s="46" t="s">
        <v>865</v>
      </c>
      <c r="B448" s="47" t="s">
        <v>855</v>
      </c>
      <c r="C448" s="47" t="s">
        <v>856</v>
      </c>
      <c r="D448" s="47">
        <v>10</v>
      </c>
      <c r="E448" s="46" t="s">
        <v>2682</v>
      </c>
      <c r="F448" s="39" t="s">
        <v>857</v>
      </c>
      <c r="G448" s="44">
        <v>0</v>
      </c>
      <c r="H448" s="44">
        <v>1</v>
      </c>
      <c r="I448" s="326" t="s">
        <v>1701</v>
      </c>
      <c r="J448" s="336"/>
      <c r="K448" s="336"/>
      <c r="L448" s="335"/>
      <c r="M448" s="335"/>
      <c r="N448" s="391" t="s">
        <v>3409</v>
      </c>
      <c r="O448" s="391"/>
    </row>
    <row r="449" spans="1:15" ht="15" customHeight="1" x14ac:dyDescent="0.25">
      <c r="A449" s="46" t="s">
        <v>866</v>
      </c>
      <c r="B449" s="47" t="s">
        <v>855</v>
      </c>
      <c r="C449" s="47" t="s">
        <v>856</v>
      </c>
      <c r="D449" s="47">
        <v>10</v>
      </c>
      <c r="E449" s="46" t="s">
        <v>2683</v>
      </c>
      <c r="F449" s="39" t="s">
        <v>857</v>
      </c>
      <c r="G449" s="44">
        <v>0</v>
      </c>
      <c r="H449" s="44">
        <v>1</v>
      </c>
      <c r="I449" s="326" t="s">
        <v>1701</v>
      </c>
      <c r="J449" s="336"/>
      <c r="K449" s="336"/>
      <c r="L449" s="335"/>
      <c r="M449" s="335"/>
      <c r="N449" s="391" t="s">
        <v>3409</v>
      </c>
      <c r="O449" s="391"/>
    </row>
    <row r="450" spans="1:15" ht="15" customHeight="1" x14ac:dyDescent="0.25">
      <c r="A450" s="46" t="s">
        <v>867</v>
      </c>
      <c r="B450" s="47" t="s">
        <v>855</v>
      </c>
      <c r="C450" s="47" t="s">
        <v>856</v>
      </c>
      <c r="D450" s="47">
        <v>10</v>
      </c>
      <c r="E450" s="46" t="s">
        <v>2684</v>
      </c>
      <c r="F450" s="39" t="s">
        <v>857</v>
      </c>
      <c r="G450" s="44">
        <v>0</v>
      </c>
      <c r="H450" s="44">
        <v>1</v>
      </c>
      <c r="I450" s="326" t="s">
        <v>1701</v>
      </c>
      <c r="J450" s="336"/>
      <c r="K450" s="336"/>
      <c r="L450" s="335"/>
      <c r="M450" s="335"/>
      <c r="N450" s="391" t="s">
        <v>3409</v>
      </c>
      <c r="O450" s="391"/>
    </row>
    <row r="451" spans="1:15" ht="15" customHeight="1" x14ac:dyDescent="0.25">
      <c r="A451" s="46" t="s">
        <v>868</v>
      </c>
      <c r="B451" s="47" t="s">
        <v>855</v>
      </c>
      <c r="C451" s="47" t="s">
        <v>856</v>
      </c>
      <c r="D451" s="47">
        <v>10</v>
      </c>
      <c r="E451" s="46" t="s">
        <v>2685</v>
      </c>
      <c r="F451" s="39" t="s">
        <v>857</v>
      </c>
      <c r="G451" s="44">
        <v>0</v>
      </c>
      <c r="H451" s="44">
        <v>1</v>
      </c>
      <c r="I451" s="326" t="s">
        <v>1701</v>
      </c>
      <c r="J451" s="336"/>
      <c r="K451" s="336"/>
      <c r="L451" s="335"/>
      <c r="M451" s="335"/>
      <c r="N451" s="391" t="s">
        <v>3409</v>
      </c>
      <c r="O451" s="391"/>
    </row>
    <row r="452" spans="1:15" ht="15" customHeight="1" x14ac:dyDescent="0.25">
      <c r="A452" s="46" t="s">
        <v>869</v>
      </c>
      <c r="B452" s="47" t="s">
        <v>855</v>
      </c>
      <c r="C452" s="47" t="s">
        <v>870</v>
      </c>
      <c r="D452" s="47">
        <v>0</v>
      </c>
      <c r="E452" s="46" t="s">
        <v>3280</v>
      </c>
      <c r="F452" s="39" t="s">
        <v>871</v>
      </c>
      <c r="G452" s="44">
        <v>0</v>
      </c>
      <c r="H452" s="44">
        <v>1</v>
      </c>
      <c r="I452" s="326" t="s">
        <v>1701</v>
      </c>
      <c r="J452" s="336"/>
      <c r="K452" s="336"/>
      <c r="L452" s="335"/>
      <c r="M452" s="335"/>
      <c r="N452" s="391" t="s">
        <v>3409</v>
      </c>
      <c r="O452" s="391"/>
    </row>
    <row r="453" spans="1:15" ht="15" customHeight="1" x14ac:dyDescent="0.25">
      <c r="A453" s="46" t="s">
        <v>872</v>
      </c>
      <c r="B453" s="47" t="s">
        <v>855</v>
      </c>
      <c r="C453" s="47" t="s">
        <v>870</v>
      </c>
      <c r="D453" s="47">
        <v>10</v>
      </c>
      <c r="E453" s="46" t="s">
        <v>3281</v>
      </c>
      <c r="F453" s="39" t="s">
        <v>871</v>
      </c>
      <c r="G453" s="44">
        <v>0</v>
      </c>
      <c r="H453" s="44">
        <v>1</v>
      </c>
      <c r="I453" s="326" t="s">
        <v>1701</v>
      </c>
      <c r="J453" s="336"/>
      <c r="K453" s="336"/>
      <c r="L453" s="335"/>
      <c r="M453" s="335"/>
      <c r="N453" s="391" t="s">
        <v>3409</v>
      </c>
      <c r="O453" s="391"/>
    </row>
    <row r="454" spans="1:15" ht="15" customHeight="1" x14ac:dyDescent="0.25">
      <c r="A454" s="46" t="s">
        <v>873</v>
      </c>
      <c r="B454" s="47" t="s">
        <v>855</v>
      </c>
      <c r="C454" s="47" t="s">
        <v>870</v>
      </c>
      <c r="D454" s="47">
        <v>10</v>
      </c>
      <c r="E454" s="46" t="s">
        <v>3282</v>
      </c>
      <c r="F454" s="39" t="s">
        <v>871</v>
      </c>
      <c r="G454" s="44">
        <v>0</v>
      </c>
      <c r="H454" s="44">
        <v>1</v>
      </c>
      <c r="I454" s="326" t="s">
        <v>1701</v>
      </c>
      <c r="J454" s="336"/>
      <c r="K454" s="336"/>
      <c r="L454" s="335"/>
      <c r="M454" s="335"/>
      <c r="N454" s="391" t="s">
        <v>3409</v>
      </c>
      <c r="O454" s="391"/>
    </row>
    <row r="455" spans="1:15" ht="15" customHeight="1" x14ac:dyDescent="0.25">
      <c r="A455" s="46" t="s">
        <v>874</v>
      </c>
      <c r="B455" s="47" t="s">
        <v>855</v>
      </c>
      <c r="C455" s="47" t="s">
        <v>870</v>
      </c>
      <c r="D455" s="47">
        <v>10</v>
      </c>
      <c r="E455" s="46" t="s">
        <v>3283</v>
      </c>
      <c r="F455" s="39" t="s">
        <v>871</v>
      </c>
      <c r="G455" s="44">
        <v>0</v>
      </c>
      <c r="H455" s="44">
        <v>1</v>
      </c>
      <c r="I455" s="326" t="s">
        <v>1701</v>
      </c>
      <c r="J455" s="336"/>
      <c r="K455" s="336"/>
      <c r="L455" s="335"/>
      <c r="M455" s="335"/>
      <c r="N455" s="391" t="s">
        <v>3409</v>
      </c>
      <c r="O455" s="391"/>
    </row>
    <row r="456" spans="1:15" ht="15" customHeight="1" x14ac:dyDescent="0.25">
      <c r="A456" s="46" t="s">
        <v>875</v>
      </c>
      <c r="B456" s="47" t="s">
        <v>855</v>
      </c>
      <c r="C456" s="47" t="s">
        <v>870</v>
      </c>
      <c r="D456" s="47">
        <v>10</v>
      </c>
      <c r="E456" s="46" t="s">
        <v>3284</v>
      </c>
      <c r="F456" s="39" t="s">
        <v>871</v>
      </c>
      <c r="G456" s="44">
        <v>0</v>
      </c>
      <c r="H456" s="44">
        <v>1</v>
      </c>
      <c r="I456" s="326" t="s">
        <v>1701</v>
      </c>
      <c r="J456" s="336"/>
      <c r="K456" s="336"/>
      <c r="L456" s="335"/>
      <c r="M456" s="335"/>
      <c r="N456" s="391" t="s">
        <v>3409</v>
      </c>
      <c r="O456" s="391"/>
    </row>
    <row r="457" spans="1:15" ht="15" customHeight="1" x14ac:dyDescent="0.25">
      <c r="A457" s="46" t="s">
        <v>876</v>
      </c>
      <c r="B457" s="47" t="s">
        <v>855</v>
      </c>
      <c r="C457" s="47" t="s">
        <v>870</v>
      </c>
      <c r="D457" s="47">
        <v>10</v>
      </c>
      <c r="E457" s="46" t="s">
        <v>3285</v>
      </c>
      <c r="F457" s="39" t="s">
        <v>871</v>
      </c>
      <c r="G457" s="44">
        <v>0</v>
      </c>
      <c r="H457" s="44">
        <v>1</v>
      </c>
      <c r="I457" s="326" t="s">
        <v>1701</v>
      </c>
      <c r="J457" s="336"/>
      <c r="K457" s="336"/>
      <c r="L457" s="335"/>
      <c r="M457" s="335"/>
      <c r="N457" s="391" t="s">
        <v>3409</v>
      </c>
      <c r="O457" s="391"/>
    </row>
    <row r="458" spans="1:15" ht="15" customHeight="1" x14ac:dyDescent="0.25">
      <c r="A458" s="46" t="s">
        <v>877</v>
      </c>
      <c r="B458" s="47" t="s">
        <v>855</v>
      </c>
      <c r="C458" s="47" t="s">
        <v>878</v>
      </c>
      <c r="D458" s="47">
        <v>0</v>
      </c>
      <c r="E458" s="46" t="s">
        <v>3286</v>
      </c>
      <c r="F458" s="39" t="s">
        <v>879</v>
      </c>
      <c r="G458" s="44">
        <v>0</v>
      </c>
      <c r="H458" s="44">
        <v>1</v>
      </c>
      <c r="I458" s="326" t="s">
        <v>1701</v>
      </c>
      <c r="J458" s="336"/>
      <c r="K458" s="336"/>
      <c r="L458" s="335"/>
      <c r="M458" s="335"/>
      <c r="N458" s="391" t="s">
        <v>3409</v>
      </c>
      <c r="O458" s="391"/>
    </row>
    <row r="459" spans="1:15" ht="15" customHeight="1" x14ac:dyDescent="0.25">
      <c r="A459" s="46" t="s">
        <v>880</v>
      </c>
      <c r="B459" s="47" t="s">
        <v>855</v>
      </c>
      <c r="C459" s="47" t="s">
        <v>878</v>
      </c>
      <c r="D459" s="47">
        <v>10</v>
      </c>
      <c r="E459" s="46" t="s">
        <v>3287</v>
      </c>
      <c r="F459" s="39" t="s">
        <v>881</v>
      </c>
      <c r="G459" s="44">
        <v>0</v>
      </c>
      <c r="H459" s="44">
        <v>1</v>
      </c>
      <c r="I459" s="326" t="s">
        <v>1701</v>
      </c>
      <c r="J459" s="336"/>
      <c r="K459" s="336"/>
      <c r="L459" s="335"/>
      <c r="M459" s="335"/>
      <c r="N459" s="391" t="s">
        <v>3409</v>
      </c>
      <c r="O459" s="391"/>
    </row>
    <row r="460" spans="1:15" ht="15" customHeight="1" x14ac:dyDescent="0.25">
      <c r="A460" s="46" t="s">
        <v>882</v>
      </c>
      <c r="B460" s="47" t="s">
        <v>855</v>
      </c>
      <c r="C460" s="47" t="s">
        <v>878</v>
      </c>
      <c r="D460" s="47">
        <v>11</v>
      </c>
      <c r="E460" s="46" t="s">
        <v>3288</v>
      </c>
      <c r="F460" s="39" t="s">
        <v>883</v>
      </c>
      <c r="G460" s="44">
        <v>0</v>
      </c>
      <c r="H460" s="44">
        <v>1</v>
      </c>
      <c r="I460" s="326" t="s">
        <v>1701</v>
      </c>
      <c r="J460" s="336"/>
      <c r="K460" s="336"/>
      <c r="L460" s="335"/>
      <c r="M460" s="335"/>
      <c r="N460" s="391" t="s">
        <v>3409</v>
      </c>
      <c r="O460" s="391"/>
    </row>
    <row r="461" spans="1:15" ht="15" customHeight="1" x14ac:dyDescent="0.25">
      <c r="A461" s="46" t="s">
        <v>884</v>
      </c>
      <c r="B461" s="47" t="s">
        <v>855</v>
      </c>
      <c r="C461" s="47" t="s">
        <v>878</v>
      </c>
      <c r="D461" s="47">
        <v>12</v>
      </c>
      <c r="E461" s="46" t="s">
        <v>3289</v>
      </c>
      <c r="F461" s="39" t="s">
        <v>885</v>
      </c>
      <c r="G461" s="44">
        <v>0</v>
      </c>
      <c r="H461" s="44">
        <v>1</v>
      </c>
      <c r="I461" s="326" t="s">
        <v>1701</v>
      </c>
      <c r="J461" s="336"/>
      <c r="K461" s="336"/>
      <c r="L461" s="335"/>
      <c r="M461" s="335"/>
      <c r="N461" s="391" t="s">
        <v>3409</v>
      </c>
      <c r="O461" s="391"/>
    </row>
    <row r="462" spans="1:15" ht="15" customHeight="1" x14ac:dyDescent="0.25">
      <c r="A462" s="46" t="s">
        <v>886</v>
      </c>
      <c r="B462" s="47" t="s">
        <v>855</v>
      </c>
      <c r="C462" s="47" t="s">
        <v>878</v>
      </c>
      <c r="D462" s="47">
        <v>20</v>
      </c>
      <c r="E462" s="46" t="s">
        <v>3290</v>
      </c>
      <c r="F462" s="39" t="s">
        <v>887</v>
      </c>
      <c r="G462" s="44">
        <v>0</v>
      </c>
      <c r="H462" s="44">
        <v>1</v>
      </c>
      <c r="I462" s="326" t="s">
        <v>1701</v>
      </c>
      <c r="J462" s="336"/>
      <c r="K462" s="336"/>
      <c r="L462" s="335"/>
      <c r="M462" s="335"/>
      <c r="N462" s="391" t="s">
        <v>3409</v>
      </c>
      <c r="O462" s="391"/>
    </row>
    <row r="463" spans="1:15" ht="15" customHeight="1" x14ac:dyDescent="0.25">
      <c r="A463" s="46" t="s">
        <v>888</v>
      </c>
      <c r="B463" s="47" t="s">
        <v>855</v>
      </c>
      <c r="C463" s="47" t="s">
        <v>878</v>
      </c>
      <c r="D463" s="47">
        <v>21</v>
      </c>
      <c r="E463" s="46" t="s">
        <v>3291</v>
      </c>
      <c r="F463" s="39" t="s">
        <v>889</v>
      </c>
      <c r="G463" s="44">
        <v>0</v>
      </c>
      <c r="H463" s="44">
        <v>1</v>
      </c>
      <c r="I463" s="326" t="s">
        <v>1701</v>
      </c>
      <c r="J463" s="336"/>
      <c r="K463" s="336"/>
      <c r="L463" s="335"/>
      <c r="M463" s="335"/>
      <c r="N463" s="391" t="s">
        <v>3409</v>
      </c>
      <c r="O463" s="391"/>
    </row>
    <row r="464" spans="1:15" ht="15" customHeight="1" x14ac:dyDescent="0.25">
      <c r="A464" s="46" t="s">
        <v>890</v>
      </c>
      <c r="B464" s="47" t="s">
        <v>855</v>
      </c>
      <c r="C464" s="47" t="s">
        <v>878</v>
      </c>
      <c r="D464" s="47">
        <v>21</v>
      </c>
      <c r="E464" s="46" t="s">
        <v>3292</v>
      </c>
      <c r="F464" s="39" t="s">
        <v>889</v>
      </c>
      <c r="G464" s="44">
        <v>0</v>
      </c>
      <c r="H464" s="44">
        <v>1</v>
      </c>
      <c r="I464" s="326" t="s">
        <v>1701</v>
      </c>
      <c r="J464" s="336"/>
      <c r="K464" s="336"/>
      <c r="L464" s="335"/>
      <c r="M464" s="335"/>
      <c r="N464" s="391" t="s">
        <v>3409</v>
      </c>
      <c r="O464" s="391"/>
    </row>
    <row r="465" spans="1:15" ht="15" customHeight="1" x14ac:dyDescent="0.25">
      <c r="A465" s="46" t="s">
        <v>891</v>
      </c>
      <c r="B465" s="47" t="s">
        <v>855</v>
      </c>
      <c r="C465" s="47" t="s">
        <v>878</v>
      </c>
      <c r="D465" s="47">
        <v>21</v>
      </c>
      <c r="E465" s="46" t="s">
        <v>3293</v>
      </c>
      <c r="F465" s="39" t="s">
        <v>889</v>
      </c>
      <c r="G465" s="44">
        <v>0</v>
      </c>
      <c r="H465" s="44">
        <v>1</v>
      </c>
      <c r="I465" s="326" t="s">
        <v>1701</v>
      </c>
      <c r="J465" s="336"/>
      <c r="K465" s="336"/>
      <c r="L465" s="335"/>
      <c r="M465" s="335"/>
      <c r="N465" s="391" t="s">
        <v>3409</v>
      </c>
      <c r="O465" s="391"/>
    </row>
    <row r="466" spans="1:15" ht="15" customHeight="1" x14ac:dyDescent="0.25">
      <c r="A466" s="46" t="s">
        <v>892</v>
      </c>
      <c r="B466" s="47" t="s">
        <v>855</v>
      </c>
      <c r="C466" s="47" t="s">
        <v>878</v>
      </c>
      <c r="D466" s="47">
        <v>21</v>
      </c>
      <c r="E466" s="46" t="s">
        <v>3294</v>
      </c>
      <c r="F466" s="39" t="s">
        <v>889</v>
      </c>
      <c r="G466" s="44">
        <v>0</v>
      </c>
      <c r="H466" s="44">
        <v>1</v>
      </c>
      <c r="I466" s="326" t="s">
        <v>1701</v>
      </c>
      <c r="J466" s="336"/>
      <c r="K466" s="336"/>
      <c r="L466" s="335"/>
      <c r="M466" s="335"/>
      <c r="N466" s="391" t="s">
        <v>3409</v>
      </c>
      <c r="O466" s="391"/>
    </row>
    <row r="467" spans="1:15" ht="15" customHeight="1" x14ac:dyDescent="0.25">
      <c r="A467" s="46" t="s">
        <v>893</v>
      </c>
      <c r="B467" s="47" t="s">
        <v>855</v>
      </c>
      <c r="C467" s="47" t="s">
        <v>878</v>
      </c>
      <c r="D467" s="47">
        <v>21</v>
      </c>
      <c r="E467" s="46" t="s">
        <v>3295</v>
      </c>
      <c r="F467" s="39" t="s">
        <v>889</v>
      </c>
      <c r="G467" s="44">
        <v>0</v>
      </c>
      <c r="H467" s="44">
        <v>1</v>
      </c>
      <c r="I467" s="326" t="s">
        <v>1701</v>
      </c>
      <c r="J467" s="336"/>
      <c r="K467" s="336"/>
      <c r="L467" s="335"/>
      <c r="M467" s="335"/>
      <c r="N467" s="391" t="s">
        <v>3409</v>
      </c>
      <c r="O467" s="391"/>
    </row>
    <row r="468" spans="1:15" ht="15" customHeight="1" x14ac:dyDescent="0.25">
      <c r="A468" s="46" t="s">
        <v>894</v>
      </c>
      <c r="B468" s="47" t="s">
        <v>855</v>
      </c>
      <c r="C468" s="47" t="s">
        <v>878</v>
      </c>
      <c r="D468" s="47">
        <v>21</v>
      </c>
      <c r="E468" s="46" t="s">
        <v>3296</v>
      </c>
      <c r="F468" s="39" t="s">
        <v>889</v>
      </c>
      <c r="G468" s="44">
        <v>0</v>
      </c>
      <c r="H468" s="44">
        <v>1</v>
      </c>
      <c r="I468" s="326" t="s">
        <v>1701</v>
      </c>
      <c r="J468" s="336"/>
      <c r="K468" s="336"/>
      <c r="L468" s="335"/>
      <c r="M468" s="335"/>
      <c r="N468" s="391" t="s">
        <v>3409</v>
      </c>
      <c r="O468" s="391"/>
    </row>
    <row r="469" spans="1:15" ht="15" customHeight="1" x14ac:dyDescent="0.25">
      <c r="A469" s="46" t="s">
        <v>895</v>
      </c>
      <c r="B469" s="47" t="s">
        <v>855</v>
      </c>
      <c r="C469" s="47" t="s">
        <v>878</v>
      </c>
      <c r="D469" s="47">
        <v>21</v>
      </c>
      <c r="E469" s="46" t="s">
        <v>3297</v>
      </c>
      <c r="F469" s="39" t="s">
        <v>889</v>
      </c>
      <c r="G469" s="44">
        <v>0</v>
      </c>
      <c r="H469" s="44">
        <v>1</v>
      </c>
      <c r="I469" s="326" t="s">
        <v>1701</v>
      </c>
      <c r="J469" s="336"/>
      <c r="K469" s="336"/>
      <c r="L469" s="335"/>
      <c r="M469" s="335"/>
      <c r="N469" s="391" t="s">
        <v>3409</v>
      </c>
      <c r="O469" s="391"/>
    </row>
    <row r="470" spans="1:15" ht="15" customHeight="1" x14ac:dyDescent="0.25">
      <c r="A470" s="46" t="s">
        <v>896</v>
      </c>
      <c r="B470" s="47" t="s">
        <v>855</v>
      </c>
      <c r="C470" s="47" t="s">
        <v>878</v>
      </c>
      <c r="D470" s="47">
        <v>21</v>
      </c>
      <c r="E470" s="46" t="s">
        <v>3298</v>
      </c>
      <c r="F470" s="39" t="s">
        <v>889</v>
      </c>
      <c r="G470" s="44">
        <v>0</v>
      </c>
      <c r="H470" s="44">
        <v>1</v>
      </c>
      <c r="I470" s="326" t="s">
        <v>1701</v>
      </c>
      <c r="J470" s="336"/>
      <c r="K470" s="336"/>
      <c r="L470" s="335"/>
      <c r="M470" s="335"/>
      <c r="N470" s="391" t="s">
        <v>3409</v>
      </c>
      <c r="O470" s="391"/>
    </row>
    <row r="471" spans="1:15" ht="15" customHeight="1" x14ac:dyDescent="0.25">
      <c r="A471" s="46" t="s">
        <v>897</v>
      </c>
      <c r="B471" s="47" t="s">
        <v>855</v>
      </c>
      <c r="C471" s="47" t="s">
        <v>878</v>
      </c>
      <c r="D471" s="47">
        <v>21</v>
      </c>
      <c r="E471" s="46" t="s">
        <v>3299</v>
      </c>
      <c r="F471" s="39" t="s">
        <v>889</v>
      </c>
      <c r="G471" s="44">
        <v>0</v>
      </c>
      <c r="H471" s="44">
        <v>1</v>
      </c>
      <c r="I471" s="326" t="s">
        <v>1701</v>
      </c>
      <c r="J471" s="336"/>
      <c r="K471" s="336"/>
      <c r="L471" s="335"/>
      <c r="M471" s="335"/>
      <c r="N471" s="391" t="s">
        <v>3409</v>
      </c>
      <c r="O471" s="391"/>
    </row>
    <row r="472" spans="1:15" ht="15" customHeight="1" x14ac:dyDescent="0.25">
      <c r="A472" s="46" t="s">
        <v>898</v>
      </c>
      <c r="B472" s="47" t="s">
        <v>855</v>
      </c>
      <c r="C472" s="47" t="s">
        <v>878</v>
      </c>
      <c r="D472" s="47">
        <v>21</v>
      </c>
      <c r="E472" s="46" t="s">
        <v>3300</v>
      </c>
      <c r="F472" s="39" t="s">
        <v>889</v>
      </c>
      <c r="G472" s="44">
        <v>0</v>
      </c>
      <c r="H472" s="44">
        <v>1</v>
      </c>
      <c r="I472" s="326" t="s">
        <v>1701</v>
      </c>
      <c r="J472" s="336"/>
      <c r="K472" s="336"/>
      <c r="L472" s="335"/>
      <c r="M472" s="335"/>
      <c r="N472" s="391" t="s">
        <v>3409</v>
      </c>
      <c r="O472" s="391"/>
    </row>
    <row r="473" spans="1:15" ht="15" customHeight="1" x14ac:dyDescent="0.25">
      <c r="A473" s="46" t="s">
        <v>899</v>
      </c>
      <c r="B473" s="47" t="s">
        <v>855</v>
      </c>
      <c r="C473" s="47" t="s">
        <v>878</v>
      </c>
      <c r="D473" s="47">
        <v>21</v>
      </c>
      <c r="E473" s="46" t="s">
        <v>3301</v>
      </c>
      <c r="F473" s="39" t="s">
        <v>889</v>
      </c>
      <c r="G473" s="44">
        <v>0</v>
      </c>
      <c r="H473" s="44">
        <v>1</v>
      </c>
      <c r="I473" s="326" t="s">
        <v>1701</v>
      </c>
      <c r="J473" s="336"/>
      <c r="K473" s="336"/>
      <c r="L473" s="335"/>
      <c r="M473" s="335"/>
      <c r="N473" s="391" t="s">
        <v>3409</v>
      </c>
      <c r="O473" s="391"/>
    </row>
    <row r="474" spans="1:15" ht="15" customHeight="1" x14ac:dyDescent="0.25">
      <c r="A474" s="46" t="s">
        <v>900</v>
      </c>
      <c r="B474" s="47" t="s">
        <v>855</v>
      </c>
      <c r="C474" s="47" t="s">
        <v>878</v>
      </c>
      <c r="D474" s="47">
        <v>21</v>
      </c>
      <c r="E474" s="46" t="s">
        <v>3302</v>
      </c>
      <c r="F474" s="39" t="s">
        <v>889</v>
      </c>
      <c r="G474" s="44">
        <v>0</v>
      </c>
      <c r="H474" s="44">
        <v>1</v>
      </c>
      <c r="I474" s="326" t="s">
        <v>1701</v>
      </c>
      <c r="J474" s="336"/>
      <c r="K474" s="336"/>
      <c r="L474" s="335"/>
      <c r="M474" s="335"/>
      <c r="N474" s="391" t="s">
        <v>3409</v>
      </c>
      <c r="O474" s="391"/>
    </row>
    <row r="475" spans="1:15" ht="15" customHeight="1" x14ac:dyDescent="0.25">
      <c r="A475" s="46" t="s">
        <v>901</v>
      </c>
      <c r="B475" s="47" t="s">
        <v>855</v>
      </c>
      <c r="C475" s="47" t="s">
        <v>878</v>
      </c>
      <c r="D475" s="47">
        <v>21</v>
      </c>
      <c r="E475" s="46" t="s">
        <v>3303</v>
      </c>
      <c r="F475" s="39" t="s">
        <v>889</v>
      </c>
      <c r="G475" s="44">
        <v>0</v>
      </c>
      <c r="H475" s="44">
        <v>1</v>
      </c>
      <c r="I475" s="326" t="s">
        <v>1701</v>
      </c>
      <c r="J475" s="336"/>
      <c r="K475" s="336"/>
      <c r="L475" s="335"/>
      <c r="M475" s="335"/>
      <c r="N475" s="391" t="s">
        <v>3409</v>
      </c>
      <c r="O475" s="391"/>
    </row>
    <row r="476" spans="1:15" ht="15" customHeight="1" x14ac:dyDescent="0.25">
      <c r="A476" s="46" t="s">
        <v>902</v>
      </c>
      <c r="B476" s="47" t="s">
        <v>855</v>
      </c>
      <c r="C476" s="47" t="s">
        <v>878</v>
      </c>
      <c r="D476" s="47">
        <v>21</v>
      </c>
      <c r="E476" s="46" t="s">
        <v>3304</v>
      </c>
      <c r="F476" s="39" t="s">
        <v>889</v>
      </c>
      <c r="G476" s="44">
        <v>0</v>
      </c>
      <c r="H476" s="44">
        <v>1</v>
      </c>
      <c r="I476" s="326" t="s">
        <v>1701</v>
      </c>
      <c r="J476" s="336"/>
      <c r="K476" s="336"/>
      <c r="L476" s="335"/>
      <c r="M476" s="335"/>
      <c r="N476" s="391" t="s">
        <v>3409</v>
      </c>
      <c r="O476" s="391"/>
    </row>
    <row r="477" spans="1:15" ht="15" customHeight="1" x14ac:dyDescent="0.25">
      <c r="A477" s="46" t="s">
        <v>903</v>
      </c>
      <c r="B477" s="47" t="s">
        <v>855</v>
      </c>
      <c r="C477" s="47" t="s">
        <v>878</v>
      </c>
      <c r="D477" s="47">
        <v>21</v>
      </c>
      <c r="E477" s="46" t="s">
        <v>3305</v>
      </c>
      <c r="F477" s="39" t="s">
        <v>889</v>
      </c>
      <c r="G477" s="44">
        <v>0</v>
      </c>
      <c r="H477" s="44">
        <v>1</v>
      </c>
      <c r="I477" s="326" t="s">
        <v>1701</v>
      </c>
      <c r="J477" s="336"/>
      <c r="K477" s="336"/>
      <c r="L477" s="335"/>
      <c r="M477" s="335"/>
      <c r="N477" s="391" t="s">
        <v>3409</v>
      </c>
      <c r="O477" s="391"/>
    </row>
    <row r="478" spans="1:15" ht="15" customHeight="1" x14ac:dyDescent="0.25">
      <c r="A478" s="46" t="s">
        <v>904</v>
      </c>
      <c r="B478" s="47" t="s">
        <v>855</v>
      </c>
      <c r="C478" s="47" t="s">
        <v>878</v>
      </c>
      <c r="D478" s="47">
        <v>22</v>
      </c>
      <c r="E478" s="46" t="s">
        <v>3306</v>
      </c>
      <c r="F478" s="39" t="s">
        <v>905</v>
      </c>
      <c r="G478" s="44">
        <v>0</v>
      </c>
      <c r="H478" s="44">
        <v>1</v>
      </c>
      <c r="I478" s="326" t="s">
        <v>1701</v>
      </c>
      <c r="J478" s="336"/>
      <c r="K478" s="336"/>
      <c r="L478" s="335"/>
      <c r="M478" s="335"/>
      <c r="N478" s="391" t="s">
        <v>3409</v>
      </c>
      <c r="O478" s="391"/>
    </row>
    <row r="479" spans="1:15" ht="15" customHeight="1" x14ac:dyDescent="0.25">
      <c r="A479" s="46" t="s">
        <v>906</v>
      </c>
      <c r="B479" s="47" t="s">
        <v>855</v>
      </c>
      <c r="C479" s="47" t="s">
        <v>878</v>
      </c>
      <c r="D479" s="47">
        <v>30</v>
      </c>
      <c r="E479" s="46" t="s">
        <v>3307</v>
      </c>
      <c r="F479" s="39" t="s">
        <v>907</v>
      </c>
      <c r="G479" s="44">
        <v>0</v>
      </c>
      <c r="H479" s="44">
        <v>1</v>
      </c>
      <c r="I479" s="326" t="s">
        <v>1701</v>
      </c>
      <c r="J479" s="336"/>
      <c r="K479" s="336"/>
      <c r="L479" s="335"/>
      <c r="M479" s="335"/>
      <c r="N479" s="391" t="s">
        <v>3409</v>
      </c>
      <c r="O479" s="391"/>
    </row>
    <row r="480" spans="1:15" ht="15" customHeight="1" x14ac:dyDescent="0.25">
      <c r="A480" s="46" t="s">
        <v>908</v>
      </c>
      <c r="B480" s="47" t="s">
        <v>855</v>
      </c>
      <c r="C480" s="47" t="s">
        <v>878</v>
      </c>
      <c r="D480" s="47">
        <v>31</v>
      </c>
      <c r="E480" s="46" t="s">
        <v>3308</v>
      </c>
      <c r="F480" s="39" t="s">
        <v>909</v>
      </c>
      <c r="G480" s="44">
        <v>0</v>
      </c>
      <c r="H480" s="44">
        <v>1</v>
      </c>
      <c r="I480" s="326" t="s">
        <v>1701</v>
      </c>
      <c r="J480" s="336"/>
      <c r="K480" s="336"/>
      <c r="L480" s="335"/>
      <c r="M480" s="335"/>
      <c r="N480" s="391" t="s">
        <v>3409</v>
      </c>
      <c r="O480" s="391"/>
    </row>
    <row r="481" spans="1:15" ht="15" customHeight="1" x14ac:dyDescent="0.25">
      <c r="A481" s="46" t="s">
        <v>910</v>
      </c>
      <c r="B481" s="47" t="s">
        <v>855</v>
      </c>
      <c r="C481" s="47" t="s">
        <v>878</v>
      </c>
      <c r="D481" s="47">
        <v>32</v>
      </c>
      <c r="E481" s="46" t="s">
        <v>3309</v>
      </c>
      <c r="F481" s="39" t="s">
        <v>911</v>
      </c>
      <c r="G481" s="44">
        <v>0</v>
      </c>
      <c r="H481" s="44">
        <v>1</v>
      </c>
      <c r="I481" s="326" t="s">
        <v>1701</v>
      </c>
      <c r="J481" s="336"/>
      <c r="K481" s="336"/>
      <c r="L481" s="335"/>
      <c r="M481" s="335"/>
      <c r="N481" s="391" t="s">
        <v>3409</v>
      </c>
      <c r="O481" s="391"/>
    </row>
    <row r="482" spans="1:15" ht="15" customHeight="1" x14ac:dyDescent="0.25">
      <c r="A482" s="46" t="s">
        <v>912</v>
      </c>
      <c r="B482" s="47" t="s">
        <v>855</v>
      </c>
      <c r="C482" s="47" t="s">
        <v>913</v>
      </c>
      <c r="D482" s="47">
        <v>0</v>
      </c>
      <c r="E482" s="46" t="s">
        <v>3310</v>
      </c>
      <c r="F482" s="39" t="s">
        <v>914</v>
      </c>
      <c r="G482" s="44">
        <v>0</v>
      </c>
      <c r="H482" s="44">
        <v>1</v>
      </c>
      <c r="I482" s="326" t="s">
        <v>1701</v>
      </c>
      <c r="J482" s="336"/>
      <c r="K482" s="336"/>
      <c r="L482" s="335"/>
      <c r="M482" s="335"/>
      <c r="N482" s="391" t="s">
        <v>3409</v>
      </c>
      <c r="O482" s="391"/>
    </row>
    <row r="483" spans="1:15" ht="15" customHeight="1" x14ac:dyDescent="0.25">
      <c r="A483" s="46" t="s">
        <v>915</v>
      </c>
      <c r="B483" s="47" t="s">
        <v>916</v>
      </c>
      <c r="C483" s="47" t="s">
        <v>917</v>
      </c>
      <c r="D483" s="47">
        <v>0</v>
      </c>
      <c r="E483" s="46" t="s">
        <v>2686</v>
      </c>
      <c r="F483" s="39" t="s">
        <v>918</v>
      </c>
      <c r="G483" s="44">
        <v>0</v>
      </c>
      <c r="H483" s="44">
        <v>1</v>
      </c>
      <c r="I483" s="326" t="s">
        <v>1701</v>
      </c>
      <c r="J483" s="336"/>
      <c r="K483" s="336"/>
      <c r="L483" s="335"/>
      <c r="M483" s="335"/>
      <c r="N483" s="391" t="s">
        <v>3410</v>
      </c>
      <c r="O483" s="391"/>
    </row>
    <row r="484" spans="1:15" ht="15" customHeight="1" x14ac:dyDescent="0.25">
      <c r="A484" s="46" t="s">
        <v>919</v>
      </c>
      <c r="B484" s="47" t="s">
        <v>916</v>
      </c>
      <c r="C484" s="47" t="s">
        <v>917</v>
      </c>
      <c r="D484" s="47">
        <v>10</v>
      </c>
      <c r="E484" s="46" t="s">
        <v>2687</v>
      </c>
      <c r="F484" s="39" t="s">
        <v>920</v>
      </c>
      <c r="G484" s="44">
        <v>0</v>
      </c>
      <c r="H484" s="44">
        <v>1</v>
      </c>
      <c r="I484" s="326" t="s">
        <v>1701</v>
      </c>
      <c r="J484" s="336"/>
      <c r="K484" s="336"/>
      <c r="L484" s="335"/>
      <c r="M484" s="335"/>
      <c r="N484" s="391" t="s">
        <v>3410</v>
      </c>
      <c r="O484" s="391"/>
    </row>
    <row r="485" spans="1:15" ht="15" customHeight="1" x14ac:dyDescent="0.25">
      <c r="A485" s="46" t="s">
        <v>921</v>
      </c>
      <c r="B485" s="47" t="s">
        <v>916</v>
      </c>
      <c r="C485" s="47" t="s">
        <v>917</v>
      </c>
      <c r="D485" s="47">
        <v>20</v>
      </c>
      <c r="E485" s="46" t="s">
        <v>2688</v>
      </c>
      <c r="F485" s="39" t="s">
        <v>922</v>
      </c>
      <c r="G485" s="44">
        <v>0</v>
      </c>
      <c r="H485" s="44">
        <v>1</v>
      </c>
      <c r="I485" s="326" t="s">
        <v>1701</v>
      </c>
      <c r="J485" s="336"/>
      <c r="K485" s="336"/>
      <c r="L485" s="335"/>
      <c r="M485" s="335"/>
      <c r="N485" s="391" t="s">
        <v>3410</v>
      </c>
      <c r="O485" s="391"/>
    </row>
    <row r="486" spans="1:15" ht="15" customHeight="1" x14ac:dyDescent="0.25">
      <c r="A486" s="46" t="s">
        <v>923</v>
      </c>
      <c r="B486" s="47" t="s">
        <v>916</v>
      </c>
      <c r="C486" s="47" t="s">
        <v>917</v>
      </c>
      <c r="D486" s="47">
        <v>20</v>
      </c>
      <c r="E486" s="46" t="s">
        <v>2689</v>
      </c>
      <c r="F486" s="39" t="s">
        <v>922</v>
      </c>
      <c r="G486" s="44">
        <v>0</v>
      </c>
      <c r="H486" s="44">
        <v>1</v>
      </c>
      <c r="I486" s="326" t="s">
        <v>1701</v>
      </c>
      <c r="J486" s="336"/>
      <c r="K486" s="336"/>
      <c r="L486" s="335"/>
      <c r="M486" s="335"/>
      <c r="N486" s="391" t="s">
        <v>3410</v>
      </c>
      <c r="O486" s="391"/>
    </row>
    <row r="487" spans="1:15" ht="15" customHeight="1" x14ac:dyDescent="0.25">
      <c r="A487" s="46" t="s">
        <v>924</v>
      </c>
      <c r="B487" s="47" t="s">
        <v>916</v>
      </c>
      <c r="C487" s="47" t="s">
        <v>917</v>
      </c>
      <c r="D487" s="47">
        <v>20</v>
      </c>
      <c r="E487" s="46" t="s">
        <v>2690</v>
      </c>
      <c r="F487" s="39" t="s">
        <v>922</v>
      </c>
      <c r="G487" s="44">
        <v>0</v>
      </c>
      <c r="H487" s="44">
        <v>1</v>
      </c>
      <c r="I487" s="326" t="s">
        <v>1701</v>
      </c>
      <c r="J487" s="336"/>
      <c r="K487" s="336"/>
      <c r="L487" s="335"/>
      <c r="M487" s="335"/>
      <c r="N487" s="391" t="s">
        <v>3410</v>
      </c>
      <c r="O487" s="391"/>
    </row>
    <row r="488" spans="1:15" ht="15" customHeight="1" x14ac:dyDescent="0.25">
      <c r="A488" s="46" t="s">
        <v>925</v>
      </c>
      <c r="B488" s="47" t="s">
        <v>916</v>
      </c>
      <c r="C488" s="47" t="s">
        <v>917</v>
      </c>
      <c r="D488" s="47">
        <v>20</v>
      </c>
      <c r="E488" s="46" t="s">
        <v>2691</v>
      </c>
      <c r="F488" s="39" t="s">
        <v>922</v>
      </c>
      <c r="G488" s="44">
        <v>0</v>
      </c>
      <c r="H488" s="44">
        <v>1</v>
      </c>
      <c r="I488" s="326" t="s">
        <v>1701</v>
      </c>
      <c r="J488" s="336"/>
      <c r="K488" s="336"/>
      <c r="L488" s="335"/>
      <c r="M488" s="335"/>
      <c r="N488" s="391" t="s">
        <v>3410</v>
      </c>
      <c r="O488" s="391"/>
    </row>
    <row r="489" spans="1:15" ht="15" customHeight="1" x14ac:dyDescent="0.25">
      <c r="A489" s="46" t="s">
        <v>926</v>
      </c>
      <c r="B489" s="47" t="s">
        <v>916</v>
      </c>
      <c r="C489" s="47" t="s">
        <v>917</v>
      </c>
      <c r="D489" s="47">
        <v>20</v>
      </c>
      <c r="E489" s="46" t="s">
        <v>2692</v>
      </c>
      <c r="F489" s="39" t="s">
        <v>922</v>
      </c>
      <c r="G489" s="44">
        <v>0</v>
      </c>
      <c r="H489" s="44">
        <v>1</v>
      </c>
      <c r="I489" s="326" t="s">
        <v>1701</v>
      </c>
      <c r="J489" s="336"/>
      <c r="K489" s="336"/>
      <c r="L489" s="335"/>
      <c r="M489" s="335"/>
      <c r="N489" s="391" t="s">
        <v>3410</v>
      </c>
      <c r="O489" s="391"/>
    </row>
    <row r="490" spans="1:15" ht="15" customHeight="1" x14ac:dyDescent="0.25">
      <c r="A490" s="46" t="s">
        <v>927</v>
      </c>
      <c r="B490" s="47" t="s">
        <v>916</v>
      </c>
      <c r="C490" s="47" t="s">
        <v>917</v>
      </c>
      <c r="D490" s="47">
        <v>20</v>
      </c>
      <c r="E490" s="46" t="s">
        <v>2693</v>
      </c>
      <c r="F490" s="39" t="s">
        <v>922</v>
      </c>
      <c r="G490" s="44">
        <v>0</v>
      </c>
      <c r="H490" s="44">
        <v>1</v>
      </c>
      <c r="I490" s="326" t="s">
        <v>1701</v>
      </c>
      <c r="J490" s="336"/>
      <c r="K490" s="336"/>
      <c r="L490" s="335"/>
      <c r="M490" s="335"/>
      <c r="N490" s="391" t="s">
        <v>3410</v>
      </c>
      <c r="O490" s="391"/>
    </row>
    <row r="491" spans="1:15" ht="15" customHeight="1" x14ac:dyDescent="0.25">
      <c r="A491" s="46" t="s">
        <v>928</v>
      </c>
      <c r="B491" s="47" t="s">
        <v>916</v>
      </c>
      <c r="C491" s="47" t="s">
        <v>917</v>
      </c>
      <c r="D491" s="47">
        <v>20</v>
      </c>
      <c r="E491" s="46" t="s">
        <v>2694</v>
      </c>
      <c r="F491" s="39" t="s">
        <v>922</v>
      </c>
      <c r="G491" s="44">
        <v>0</v>
      </c>
      <c r="H491" s="44">
        <v>1</v>
      </c>
      <c r="I491" s="326" t="s">
        <v>1701</v>
      </c>
      <c r="J491" s="336"/>
      <c r="K491" s="336"/>
      <c r="L491" s="335"/>
      <c r="M491" s="335"/>
      <c r="N491" s="391" t="s">
        <v>3410</v>
      </c>
      <c r="O491" s="391"/>
    </row>
    <row r="492" spans="1:15" ht="15" customHeight="1" x14ac:dyDescent="0.25">
      <c r="A492" s="46" t="s">
        <v>929</v>
      </c>
      <c r="B492" s="47" t="s">
        <v>916</v>
      </c>
      <c r="C492" s="47" t="s">
        <v>917</v>
      </c>
      <c r="D492" s="47">
        <v>20</v>
      </c>
      <c r="E492" s="46" t="s">
        <v>2695</v>
      </c>
      <c r="F492" s="39" t="s">
        <v>922</v>
      </c>
      <c r="G492" s="44">
        <v>0</v>
      </c>
      <c r="H492" s="44">
        <v>1</v>
      </c>
      <c r="I492" s="326" t="s">
        <v>1701</v>
      </c>
      <c r="J492" s="336"/>
      <c r="K492" s="336"/>
      <c r="L492" s="335"/>
      <c r="M492" s="335"/>
      <c r="N492" s="391" t="s">
        <v>3410</v>
      </c>
      <c r="O492" s="391"/>
    </row>
    <row r="493" spans="1:15" ht="15" customHeight="1" x14ac:dyDescent="0.25">
      <c r="A493" s="46" t="s">
        <v>930</v>
      </c>
      <c r="B493" s="47" t="s">
        <v>916</v>
      </c>
      <c r="C493" s="47" t="s">
        <v>917</v>
      </c>
      <c r="D493" s="47">
        <v>20</v>
      </c>
      <c r="E493" s="46" t="s">
        <v>2696</v>
      </c>
      <c r="F493" s="39" t="s">
        <v>922</v>
      </c>
      <c r="G493" s="44">
        <v>0</v>
      </c>
      <c r="H493" s="44">
        <v>1</v>
      </c>
      <c r="I493" s="326" t="s">
        <v>1701</v>
      </c>
      <c r="J493" s="336"/>
      <c r="K493" s="336"/>
      <c r="L493" s="335"/>
      <c r="M493" s="335"/>
      <c r="N493" s="391" t="s">
        <v>3410</v>
      </c>
      <c r="O493" s="391"/>
    </row>
    <row r="494" spans="1:15" ht="15" customHeight="1" x14ac:dyDescent="0.25">
      <c r="A494" s="46" t="s">
        <v>931</v>
      </c>
      <c r="B494" s="47" t="s">
        <v>916</v>
      </c>
      <c r="C494" s="47" t="s">
        <v>917</v>
      </c>
      <c r="D494" s="47">
        <v>20</v>
      </c>
      <c r="E494" s="46" t="s">
        <v>2697</v>
      </c>
      <c r="F494" s="39" t="s">
        <v>922</v>
      </c>
      <c r="G494" s="44">
        <v>0</v>
      </c>
      <c r="H494" s="44">
        <v>1</v>
      </c>
      <c r="I494" s="326" t="s">
        <v>1701</v>
      </c>
      <c r="J494" s="336"/>
      <c r="K494" s="336"/>
      <c r="L494" s="335"/>
      <c r="M494" s="335"/>
      <c r="N494" s="391" t="s">
        <v>3410</v>
      </c>
      <c r="O494" s="391"/>
    </row>
    <row r="495" spans="1:15" ht="81" customHeight="1" x14ac:dyDescent="0.25">
      <c r="A495" s="46" t="s">
        <v>932</v>
      </c>
      <c r="B495" s="47" t="s">
        <v>916</v>
      </c>
      <c r="C495" s="47" t="s">
        <v>933</v>
      </c>
      <c r="D495" s="47">
        <v>0</v>
      </c>
      <c r="E495" s="46" t="s">
        <v>2698</v>
      </c>
      <c r="F495" s="310" t="s">
        <v>934</v>
      </c>
      <c r="G495" s="311">
        <v>2</v>
      </c>
      <c r="H495" s="44">
        <v>1</v>
      </c>
      <c r="I495" s="326" t="s">
        <v>1701</v>
      </c>
      <c r="J495" s="336" t="s">
        <v>3321</v>
      </c>
      <c r="K495" s="336"/>
      <c r="L495" s="335"/>
      <c r="M495" s="335"/>
      <c r="N495" s="391" t="s">
        <v>3411</v>
      </c>
      <c r="O495" s="391" t="s">
        <v>3390</v>
      </c>
    </row>
    <row r="496" spans="1:15" ht="15" customHeight="1" x14ac:dyDescent="0.25">
      <c r="A496" s="46" t="s">
        <v>935</v>
      </c>
      <c r="B496" s="47" t="s">
        <v>916</v>
      </c>
      <c r="C496" s="47" t="s">
        <v>933</v>
      </c>
      <c r="D496" s="47">
        <v>10</v>
      </c>
      <c r="E496" s="46" t="s">
        <v>2699</v>
      </c>
      <c r="F496" s="43" t="s">
        <v>936</v>
      </c>
      <c r="G496" s="44">
        <v>1</v>
      </c>
      <c r="H496" s="44">
        <v>1</v>
      </c>
      <c r="I496" s="326" t="s">
        <v>1701</v>
      </c>
      <c r="J496" s="336"/>
      <c r="K496" s="336"/>
      <c r="L496" s="335"/>
      <c r="M496" s="335"/>
      <c r="N496" s="391" t="s">
        <v>3412</v>
      </c>
      <c r="O496" s="391"/>
    </row>
    <row r="497" spans="1:15" ht="15" customHeight="1" x14ac:dyDescent="0.25">
      <c r="A497" s="46" t="s">
        <v>937</v>
      </c>
      <c r="B497" s="47" t="s">
        <v>916</v>
      </c>
      <c r="C497" s="47" t="s">
        <v>933</v>
      </c>
      <c r="D497" s="47">
        <v>11</v>
      </c>
      <c r="E497" s="46" t="s">
        <v>2700</v>
      </c>
      <c r="F497" s="43" t="s">
        <v>938</v>
      </c>
      <c r="G497" s="44">
        <v>1</v>
      </c>
      <c r="H497" s="44">
        <v>1</v>
      </c>
      <c r="I497" s="326" t="s">
        <v>1701</v>
      </c>
      <c r="J497" s="336"/>
      <c r="K497" s="336"/>
      <c r="L497" s="335"/>
      <c r="M497" s="335"/>
      <c r="N497" s="391" t="s">
        <v>3412</v>
      </c>
      <c r="O497" s="391"/>
    </row>
    <row r="498" spans="1:15" ht="15" customHeight="1" x14ac:dyDescent="0.25">
      <c r="A498" s="46" t="s">
        <v>939</v>
      </c>
      <c r="B498" s="47" t="s">
        <v>916</v>
      </c>
      <c r="C498" s="47" t="s">
        <v>933</v>
      </c>
      <c r="D498" s="47">
        <v>12</v>
      </c>
      <c r="E498" s="46" t="s">
        <v>2701</v>
      </c>
      <c r="F498" s="43" t="s">
        <v>940</v>
      </c>
      <c r="G498" s="44">
        <v>1</v>
      </c>
      <c r="H498" s="44">
        <v>1</v>
      </c>
      <c r="I498" s="326" t="s">
        <v>1701</v>
      </c>
      <c r="J498" s="336"/>
      <c r="K498" s="336"/>
      <c r="L498" s="335"/>
      <c r="M498" s="335"/>
      <c r="N498" s="391" t="s">
        <v>3412</v>
      </c>
      <c r="O498" s="391"/>
    </row>
    <row r="499" spans="1:15" ht="15" customHeight="1" x14ac:dyDescent="0.25">
      <c r="A499" s="46" t="s">
        <v>941</v>
      </c>
      <c r="B499" s="47" t="s">
        <v>916</v>
      </c>
      <c r="C499" s="47" t="s">
        <v>933</v>
      </c>
      <c r="D499" s="47">
        <v>13</v>
      </c>
      <c r="E499" s="46" t="s">
        <v>2702</v>
      </c>
      <c r="F499" s="43" t="s">
        <v>942</v>
      </c>
      <c r="G499" s="44">
        <v>1</v>
      </c>
      <c r="H499" s="44">
        <v>1</v>
      </c>
      <c r="I499" s="326" t="s">
        <v>1701</v>
      </c>
      <c r="J499" s="336"/>
      <c r="K499" s="336"/>
      <c r="L499" s="335"/>
      <c r="M499" s="335"/>
      <c r="N499" s="391" t="s">
        <v>3412</v>
      </c>
      <c r="O499" s="391"/>
    </row>
    <row r="500" spans="1:15" ht="15" customHeight="1" x14ac:dyDescent="0.25">
      <c r="A500" s="46" t="s">
        <v>943</v>
      </c>
      <c r="B500" s="47" t="s">
        <v>916</v>
      </c>
      <c r="C500" s="47" t="s">
        <v>933</v>
      </c>
      <c r="D500" s="47">
        <v>20</v>
      </c>
      <c r="E500" s="46" t="s">
        <v>2703</v>
      </c>
      <c r="F500" s="43" t="s">
        <v>944</v>
      </c>
      <c r="G500" s="48">
        <v>1</v>
      </c>
      <c r="H500" s="48">
        <v>1</v>
      </c>
      <c r="I500" s="326" t="s">
        <v>1701</v>
      </c>
      <c r="J500" s="336"/>
      <c r="K500" s="336"/>
      <c r="L500" s="335"/>
      <c r="M500" s="335"/>
      <c r="N500" s="391" t="s">
        <v>3411</v>
      </c>
      <c r="O500" s="391" t="s">
        <v>3413</v>
      </c>
    </row>
    <row r="501" spans="1:15" ht="15" customHeight="1" x14ac:dyDescent="0.25">
      <c r="A501" s="46" t="s">
        <v>945</v>
      </c>
      <c r="B501" s="47" t="s">
        <v>916</v>
      </c>
      <c r="C501" s="47" t="s">
        <v>933</v>
      </c>
      <c r="D501" s="47">
        <v>21</v>
      </c>
      <c r="E501" s="46" t="s">
        <v>2704</v>
      </c>
      <c r="F501" s="43" t="s">
        <v>946</v>
      </c>
      <c r="G501" s="48">
        <v>1</v>
      </c>
      <c r="H501" s="48">
        <v>1</v>
      </c>
      <c r="I501" s="326" t="s">
        <v>1701</v>
      </c>
      <c r="J501" s="336"/>
      <c r="K501" s="336"/>
      <c r="L501" s="335"/>
      <c r="M501" s="335"/>
      <c r="N501" s="391" t="s">
        <v>3414</v>
      </c>
      <c r="O501" s="391"/>
    </row>
    <row r="502" spans="1:15" ht="15" customHeight="1" x14ac:dyDescent="0.25">
      <c r="A502" s="46" t="s">
        <v>947</v>
      </c>
      <c r="B502" s="47" t="s">
        <v>916</v>
      </c>
      <c r="C502" s="47" t="s">
        <v>933</v>
      </c>
      <c r="D502" s="47">
        <v>22</v>
      </c>
      <c r="E502" s="46" t="s">
        <v>2705</v>
      </c>
      <c r="F502" s="43" t="s">
        <v>948</v>
      </c>
      <c r="G502" s="48">
        <v>1</v>
      </c>
      <c r="H502" s="48">
        <v>1</v>
      </c>
      <c r="I502" s="326" t="s">
        <v>1701</v>
      </c>
      <c r="J502" s="336"/>
      <c r="K502" s="336"/>
      <c r="L502" s="335"/>
      <c r="M502" s="335"/>
      <c r="N502" s="391" t="s">
        <v>3414</v>
      </c>
      <c r="O502" s="391" t="s">
        <v>3451</v>
      </c>
    </row>
    <row r="503" spans="1:15" ht="15" customHeight="1" x14ac:dyDescent="0.25">
      <c r="A503" s="46" t="s">
        <v>949</v>
      </c>
      <c r="B503" s="47" t="s">
        <v>916</v>
      </c>
      <c r="C503" s="47" t="s">
        <v>933</v>
      </c>
      <c r="D503" s="47">
        <v>90</v>
      </c>
      <c r="E503" s="46" t="s">
        <v>2706</v>
      </c>
      <c r="F503" s="43" t="s">
        <v>950</v>
      </c>
      <c r="G503" s="44">
        <v>1</v>
      </c>
      <c r="H503" s="44">
        <v>1</v>
      </c>
      <c r="I503" s="326" t="s">
        <v>1701</v>
      </c>
      <c r="J503" s="336"/>
      <c r="K503" s="336"/>
      <c r="L503" s="335"/>
      <c r="M503" s="335"/>
      <c r="N503" s="391" t="s">
        <v>3412</v>
      </c>
      <c r="O503" s="391"/>
    </row>
    <row r="504" spans="1:15" ht="15" customHeight="1" x14ac:dyDescent="0.25">
      <c r="A504" s="46" t="s">
        <v>951</v>
      </c>
      <c r="B504" s="47" t="s">
        <v>916</v>
      </c>
      <c r="C504" s="47" t="s">
        <v>933</v>
      </c>
      <c r="D504" s="47">
        <v>90</v>
      </c>
      <c r="E504" s="46" t="s">
        <v>2707</v>
      </c>
      <c r="F504" s="43" t="s">
        <v>950</v>
      </c>
      <c r="G504" s="44">
        <v>1</v>
      </c>
      <c r="H504" s="44">
        <v>1</v>
      </c>
      <c r="I504" s="326" t="s">
        <v>1701</v>
      </c>
      <c r="J504" s="336"/>
      <c r="K504" s="336"/>
      <c r="L504" s="335"/>
      <c r="M504" s="335"/>
      <c r="N504" s="391" t="s">
        <v>3412</v>
      </c>
      <c r="O504" s="391"/>
    </row>
    <row r="505" spans="1:15" ht="15" customHeight="1" x14ac:dyDescent="0.25">
      <c r="A505" s="46" t="s">
        <v>952</v>
      </c>
      <c r="B505" s="47" t="s">
        <v>916</v>
      </c>
      <c r="C505" s="47" t="s">
        <v>933</v>
      </c>
      <c r="D505" s="47">
        <v>91</v>
      </c>
      <c r="E505" s="46" t="s">
        <v>2708</v>
      </c>
      <c r="F505" s="46" t="s">
        <v>953</v>
      </c>
      <c r="G505" s="44">
        <v>0</v>
      </c>
      <c r="H505" s="44">
        <v>1</v>
      </c>
      <c r="I505" s="326" t="s">
        <v>1701</v>
      </c>
      <c r="J505" s="336"/>
      <c r="K505" s="336"/>
      <c r="L505" s="335"/>
      <c r="M505" s="335"/>
      <c r="N505" s="391" t="s">
        <v>3415</v>
      </c>
      <c r="O505" s="391" t="s">
        <v>3416</v>
      </c>
    </row>
    <row r="506" spans="1:15" ht="15" customHeight="1" x14ac:dyDescent="0.25">
      <c r="A506" s="46" t="s">
        <v>954</v>
      </c>
      <c r="B506" s="47" t="s">
        <v>916</v>
      </c>
      <c r="C506" s="47" t="s">
        <v>933</v>
      </c>
      <c r="D506" s="47">
        <v>99</v>
      </c>
      <c r="E506" s="46" t="s">
        <v>2709</v>
      </c>
      <c r="F506" s="43" t="s">
        <v>955</v>
      </c>
      <c r="G506" s="44">
        <v>1</v>
      </c>
      <c r="H506" s="44">
        <v>1</v>
      </c>
      <c r="I506" s="326" t="s">
        <v>1701</v>
      </c>
      <c r="J506" s="336"/>
      <c r="K506" s="336"/>
      <c r="L506" s="335"/>
      <c r="M506" s="335"/>
      <c r="N506" s="391" t="s">
        <v>3412</v>
      </c>
      <c r="O506" s="391"/>
    </row>
    <row r="507" spans="1:15" ht="15" customHeight="1" x14ac:dyDescent="0.25">
      <c r="A507" s="46" t="s">
        <v>956</v>
      </c>
      <c r="B507" s="47" t="s">
        <v>916</v>
      </c>
      <c r="C507" s="47" t="s">
        <v>957</v>
      </c>
      <c r="D507" s="47">
        <v>0</v>
      </c>
      <c r="E507" s="46" t="s">
        <v>2710</v>
      </c>
      <c r="F507" s="39" t="s">
        <v>958</v>
      </c>
      <c r="G507" s="44">
        <v>0</v>
      </c>
      <c r="H507" s="44">
        <v>1</v>
      </c>
      <c r="I507" s="326" t="s">
        <v>1701</v>
      </c>
      <c r="J507" s="336"/>
      <c r="K507" s="336"/>
      <c r="L507" s="335"/>
      <c r="M507" s="335"/>
      <c r="N507" s="391" t="s">
        <v>3410</v>
      </c>
      <c r="O507" s="391"/>
    </row>
    <row r="508" spans="1:15" ht="15" customHeight="1" x14ac:dyDescent="0.25">
      <c r="A508" s="46" t="s">
        <v>959</v>
      </c>
      <c r="B508" s="47" t="s">
        <v>916</v>
      </c>
      <c r="C508" s="47" t="s">
        <v>957</v>
      </c>
      <c r="D508" s="47">
        <v>10</v>
      </c>
      <c r="E508" s="46" t="s">
        <v>2711</v>
      </c>
      <c r="F508" s="39" t="s">
        <v>960</v>
      </c>
      <c r="G508" s="44">
        <v>0</v>
      </c>
      <c r="H508" s="44">
        <v>1</v>
      </c>
      <c r="I508" s="326" t="s">
        <v>1701</v>
      </c>
      <c r="J508" s="336"/>
      <c r="K508" s="336"/>
      <c r="L508" s="335"/>
      <c r="M508" s="335"/>
      <c r="N508" s="391" t="s">
        <v>3410</v>
      </c>
      <c r="O508" s="391"/>
    </row>
    <row r="509" spans="1:15" ht="15" customHeight="1" x14ac:dyDescent="0.25">
      <c r="A509" s="46" t="s">
        <v>961</v>
      </c>
      <c r="B509" s="47" t="s">
        <v>916</v>
      </c>
      <c r="C509" s="47" t="s">
        <v>957</v>
      </c>
      <c r="D509" s="47">
        <v>11</v>
      </c>
      <c r="E509" s="46" t="s">
        <v>2712</v>
      </c>
      <c r="F509" s="39" t="s">
        <v>962</v>
      </c>
      <c r="G509" s="44">
        <v>0</v>
      </c>
      <c r="H509" s="44">
        <v>1</v>
      </c>
      <c r="I509" s="326" t="s">
        <v>1701</v>
      </c>
      <c r="J509" s="336"/>
      <c r="K509" s="336"/>
      <c r="L509" s="335"/>
      <c r="M509" s="335"/>
      <c r="N509" s="391" t="s">
        <v>3410</v>
      </c>
      <c r="O509" s="391"/>
    </row>
    <row r="510" spans="1:15" ht="15" customHeight="1" x14ac:dyDescent="0.25">
      <c r="A510" s="46" t="s">
        <v>963</v>
      </c>
      <c r="B510" s="47" t="s">
        <v>916</v>
      </c>
      <c r="C510" s="47" t="s">
        <v>957</v>
      </c>
      <c r="D510" s="47">
        <v>12</v>
      </c>
      <c r="E510" s="46" t="s">
        <v>2713</v>
      </c>
      <c r="F510" s="39" t="s">
        <v>964</v>
      </c>
      <c r="G510" s="44">
        <v>0</v>
      </c>
      <c r="H510" s="44">
        <v>1</v>
      </c>
      <c r="I510" s="326" t="s">
        <v>1701</v>
      </c>
      <c r="J510" s="336"/>
      <c r="K510" s="336"/>
      <c r="L510" s="335"/>
      <c r="M510" s="335"/>
      <c r="N510" s="391" t="s">
        <v>3410</v>
      </c>
      <c r="O510" s="391"/>
    </row>
    <row r="511" spans="1:15" ht="15" customHeight="1" x14ac:dyDescent="0.25">
      <c r="A511" s="46" t="s">
        <v>965</v>
      </c>
      <c r="B511" s="47" t="s">
        <v>916</v>
      </c>
      <c r="C511" s="47" t="s">
        <v>957</v>
      </c>
      <c r="D511" s="47">
        <v>13</v>
      </c>
      <c r="E511" s="46" t="s">
        <v>2714</v>
      </c>
      <c r="F511" s="39" t="s">
        <v>966</v>
      </c>
      <c r="G511" s="44">
        <v>0</v>
      </c>
      <c r="H511" s="44">
        <v>1</v>
      </c>
      <c r="I511" s="326" t="s">
        <v>1701</v>
      </c>
      <c r="J511" s="336"/>
      <c r="K511" s="336"/>
      <c r="L511" s="335"/>
      <c r="M511" s="335"/>
      <c r="N511" s="391" t="s">
        <v>3410</v>
      </c>
      <c r="O511" s="391"/>
    </row>
    <row r="512" spans="1:15" ht="15" customHeight="1" x14ac:dyDescent="0.25">
      <c r="A512" s="46" t="s">
        <v>967</v>
      </c>
      <c r="B512" s="47" t="s">
        <v>916</v>
      </c>
      <c r="C512" s="47" t="s">
        <v>957</v>
      </c>
      <c r="D512" s="47">
        <v>20</v>
      </c>
      <c r="E512" s="46" t="s">
        <v>2715</v>
      </c>
      <c r="F512" s="39" t="s">
        <v>968</v>
      </c>
      <c r="G512" s="44">
        <v>0</v>
      </c>
      <c r="H512" s="44">
        <v>1</v>
      </c>
      <c r="I512" s="326" t="s">
        <v>1701</v>
      </c>
      <c r="J512" s="336"/>
      <c r="K512" s="336"/>
      <c r="L512" s="335"/>
      <c r="M512" s="335"/>
      <c r="N512" s="391" t="s">
        <v>3410</v>
      </c>
      <c r="O512" s="391"/>
    </row>
    <row r="513" spans="1:15" ht="15" customHeight="1" x14ac:dyDescent="0.25">
      <c r="A513" s="46" t="s">
        <v>969</v>
      </c>
      <c r="B513" s="47" t="s">
        <v>916</v>
      </c>
      <c r="C513" s="47" t="s">
        <v>957</v>
      </c>
      <c r="D513" s="47">
        <v>21</v>
      </c>
      <c r="E513" s="46" t="s">
        <v>2716</v>
      </c>
      <c r="F513" s="39" t="s">
        <v>970</v>
      </c>
      <c r="G513" s="44">
        <v>0</v>
      </c>
      <c r="H513" s="44">
        <v>1</v>
      </c>
      <c r="I513" s="326" t="s">
        <v>1701</v>
      </c>
      <c r="J513" s="336"/>
      <c r="K513" s="336"/>
      <c r="L513" s="335"/>
      <c r="M513" s="335"/>
      <c r="N513" s="391" t="s">
        <v>3410</v>
      </c>
      <c r="O513" s="391"/>
    </row>
    <row r="514" spans="1:15" ht="15" customHeight="1" x14ac:dyDescent="0.25">
      <c r="A514" s="46" t="s">
        <v>971</v>
      </c>
      <c r="B514" s="47" t="s">
        <v>916</v>
      </c>
      <c r="C514" s="47" t="s">
        <v>957</v>
      </c>
      <c r="D514" s="47">
        <v>22</v>
      </c>
      <c r="E514" s="46" t="s">
        <v>2717</v>
      </c>
      <c r="F514" s="39" t="s">
        <v>972</v>
      </c>
      <c r="G514" s="44">
        <v>0</v>
      </c>
      <c r="H514" s="44">
        <v>1</v>
      </c>
      <c r="I514" s="326" t="s">
        <v>1701</v>
      </c>
      <c r="J514" s="336"/>
      <c r="K514" s="336"/>
      <c r="L514" s="335"/>
      <c r="M514" s="335"/>
      <c r="N514" s="391" t="s">
        <v>3410</v>
      </c>
      <c r="O514" s="391"/>
    </row>
    <row r="515" spans="1:15" ht="15" customHeight="1" x14ac:dyDescent="0.25">
      <c r="A515" s="46" t="s">
        <v>973</v>
      </c>
      <c r="B515" s="47" t="s">
        <v>916</v>
      </c>
      <c r="C515" s="47" t="s">
        <v>957</v>
      </c>
      <c r="D515" s="47">
        <v>29</v>
      </c>
      <c r="E515" s="46" t="s">
        <v>2718</v>
      </c>
      <c r="F515" s="39" t="s">
        <v>974</v>
      </c>
      <c r="G515" s="44">
        <v>0</v>
      </c>
      <c r="H515" s="44">
        <v>1</v>
      </c>
      <c r="I515" s="326" t="s">
        <v>1701</v>
      </c>
      <c r="J515" s="336"/>
      <c r="K515" s="336"/>
      <c r="L515" s="335"/>
      <c r="M515" s="335"/>
      <c r="N515" s="391" t="s">
        <v>3410</v>
      </c>
      <c r="O515" s="391"/>
    </row>
    <row r="516" spans="1:15" ht="15" customHeight="1" x14ac:dyDescent="0.25">
      <c r="A516" s="46" t="s">
        <v>975</v>
      </c>
      <c r="B516" s="47" t="s">
        <v>916</v>
      </c>
      <c r="C516" s="47" t="s">
        <v>957</v>
      </c>
      <c r="D516" s="47">
        <v>30</v>
      </c>
      <c r="E516" s="46" t="s">
        <v>2719</v>
      </c>
      <c r="F516" s="39" t="s">
        <v>976</v>
      </c>
      <c r="G516" s="44">
        <v>0</v>
      </c>
      <c r="H516" s="44">
        <v>1</v>
      </c>
      <c r="I516" s="326" t="s">
        <v>1701</v>
      </c>
      <c r="J516" s="336"/>
      <c r="K516" s="336"/>
      <c r="L516" s="335"/>
      <c r="M516" s="335"/>
      <c r="N516" s="391" t="s">
        <v>3410</v>
      </c>
      <c r="O516" s="391"/>
    </row>
    <row r="517" spans="1:15" ht="15" customHeight="1" x14ac:dyDescent="0.25">
      <c r="A517" s="46" t="s">
        <v>977</v>
      </c>
      <c r="B517" s="47" t="s">
        <v>916</v>
      </c>
      <c r="C517" s="47" t="s">
        <v>957</v>
      </c>
      <c r="D517" s="47">
        <v>31</v>
      </c>
      <c r="E517" s="46" t="s">
        <v>2720</v>
      </c>
      <c r="F517" s="39" t="s">
        <v>978</v>
      </c>
      <c r="G517" s="44">
        <v>0</v>
      </c>
      <c r="H517" s="44">
        <v>1</v>
      </c>
      <c r="I517" s="326" t="s">
        <v>1701</v>
      </c>
      <c r="J517" s="336"/>
      <c r="K517" s="336"/>
      <c r="L517" s="335"/>
      <c r="M517" s="335"/>
      <c r="N517" s="391" t="s">
        <v>3410</v>
      </c>
      <c r="O517" s="391"/>
    </row>
    <row r="518" spans="1:15" ht="15" customHeight="1" x14ac:dyDescent="0.25">
      <c r="A518" s="46" t="s">
        <v>979</v>
      </c>
      <c r="B518" s="47" t="s">
        <v>916</v>
      </c>
      <c r="C518" s="47" t="s">
        <v>957</v>
      </c>
      <c r="D518" s="47">
        <v>32</v>
      </c>
      <c r="E518" s="46" t="s">
        <v>2721</v>
      </c>
      <c r="F518" s="39" t="s">
        <v>980</v>
      </c>
      <c r="G518" s="44">
        <v>0</v>
      </c>
      <c r="H518" s="44">
        <v>1</v>
      </c>
      <c r="I518" s="326" t="s">
        <v>1701</v>
      </c>
      <c r="J518" s="336"/>
      <c r="K518" s="336"/>
      <c r="L518" s="335"/>
      <c r="M518" s="335"/>
      <c r="N518" s="391" t="s">
        <v>3410</v>
      </c>
      <c r="O518" s="391"/>
    </row>
    <row r="519" spans="1:15" ht="15" customHeight="1" x14ac:dyDescent="0.25">
      <c r="A519" s="46" t="s">
        <v>981</v>
      </c>
      <c r="B519" s="47" t="s">
        <v>916</v>
      </c>
      <c r="C519" s="47" t="s">
        <v>957</v>
      </c>
      <c r="D519" s="47">
        <v>33</v>
      </c>
      <c r="E519" s="46" t="s">
        <v>2722</v>
      </c>
      <c r="F519" s="39" t="s">
        <v>982</v>
      </c>
      <c r="G519" s="44">
        <v>0</v>
      </c>
      <c r="H519" s="44">
        <v>1</v>
      </c>
      <c r="I519" s="326" t="s">
        <v>1701</v>
      </c>
      <c r="J519" s="336"/>
      <c r="K519" s="336"/>
      <c r="L519" s="335"/>
      <c r="M519" s="335"/>
      <c r="N519" s="391" t="s">
        <v>3410</v>
      </c>
      <c r="O519" s="391"/>
    </row>
    <row r="520" spans="1:15" ht="15" customHeight="1" x14ac:dyDescent="0.25">
      <c r="A520" s="46" t="s">
        <v>983</v>
      </c>
      <c r="B520" s="47" t="s">
        <v>916</v>
      </c>
      <c r="C520" s="47" t="s">
        <v>957</v>
      </c>
      <c r="D520" s="47">
        <v>34</v>
      </c>
      <c r="E520" s="46" t="s">
        <v>2723</v>
      </c>
      <c r="F520" s="39" t="s">
        <v>984</v>
      </c>
      <c r="G520" s="44">
        <v>0</v>
      </c>
      <c r="H520" s="44">
        <v>1</v>
      </c>
      <c r="I520" s="326" t="s">
        <v>1701</v>
      </c>
      <c r="J520" s="336"/>
      <c r="K520" s="336"/>
      <c r="L520" s="335"/>
      <c r="M520" s="335"/>
      <c r="N520" s="391" t="s">
        <v>3410</v>
      </c>
      <c r="O520" s="391"/>
    </row>
    <row r="521" spans="1:15" ht="15" customHeight="1" x14ac:dyDescent="0.25">
      <c r="A521" s="46" t="s">
        <v>985</v>
      </c>
      <c r="B521" s="47" t="s">
        <v>916</v>
      </c>
      <c r="C521" s="47" t="s">
        <v>957</v>
      </c>
      <c r="D521" s="47">
        <v>39</v>
      </c>
      <c r="E521" s="46" t="s">
        <v>2724</v>
      </c>
      <c r="F521" s="39" t="s">
        <v>986</v>
      </c>
      <c r="G521" s="44">
        <v>0</v>
      </c>
      <c r="H521" s="44">
        <v>1</v>
      </c>
      <c r="I521" s="326" t="s">
        <v>1701</v>
      </c>
      <c r="J521" s="336"/>
      <c r="K521" s="336"/>
      <c r="L521" s="335"/>
      <c r="M521" s="335"/>
      <c r="N521" s="391" t="s">
        <v>3410</v>
      </c>
      <c r="O521" s="391"/>
    </row>
    <row r="522" spans="1:15" ht="15" customHeight="1" x14ac:dyDescent="0.25">
      <c r="A522" s="46" t="s">
        <v>987</v>
      </c>
      <c r="B522" s="47" t="s">
        <v>916</v>
      </c>
      <c r="C522" s="47" t="s">
        <v>957</v>
      </c>
      <c r="D522" s="47">
        <v>90</v>
      </c>
      <c r="E522" s="46" t="s">
        <v>2725</v>
      </c>
      <c r="F522" s="39" t="s">
        <v>988</v>
      </c>
      <c r="G522" s="44">
        <v>0</v>
      </c>
      <c r="H522" s="44">
        <v>1</v>
      </c>
      <c r="I522" s="326" t="s">
        <v>1701</v>
      </c>
      <c r="J522" s="336"/>
      <c r="K522" s="336"/>
      <c r="L522" s="335"/>
      <c r="M522" s="335"/>
      <c r="N522" s="391" t="s">
        <v>3410</v>
      </c>
      <c r="O522" s="391"/>
    </row>
    <row r="523" spans="1:15" ht="15" customHeight="1" x14ac:dyDescent="0.25">
      <c r="A523" s="46" t="s">
        <v>989</v>
      </c>
      <c r="B523" s="47" t="s">
        <v>916</v>
      </c>
      <c r="C523" s="47" t="s">
        <v>957</v>
      </c>
      <c r="D523" s="47">
        <v>91</v>
      </c>
      <c r="E523" s="46" t="s">
        <v>2726</v>
      </c>
      <c r="F523" s="39" t="s">
        <v>990</v>
      </c>
      <c r="G523" s="44">
        <v>0</v>
      </c>
      <c r="H523" s="44">
        <v>1</v>
      </c>
      <c r="I523" s="326" t="s">
        <v>1701</v>
      </c>
      <c r="J523" s="336"/>
      <c r="K523" s="336"/>
      <c r="L523" s="335"/>
      <c r="M523" s="335"/>
      <c r="N523" s="391" t="s">
        <v>3410</v>
      </c>
      <c r="O523" s="391"/>
    </row>
    <row r="524" spans="1:15" ht="15" customHeight="1" x14ac:dyDescent="0.25">
      <c r="A524" s="46" t="s">
        <v>991</v>
      </c>
      <c r="B524" s="47" t="s">
        <v>916</v>
      </c>
      <c r="C524" s="47" t="s">
        <v>957</v>
      </c>
      <c r="D524" s="47">
        <v>99</v>
      </c>
      <c r="E524" s="46" t="s">
        <v>2727</v>
      </c>
      <c r="F524" s="39" t="s">
        <v>992</v>
      </c>
      <c r="G524" s="44">
        <v>0</v>
      </c>
      <c r="H524" s="44">
        <v>1</v>
      </c>
      <c r="I524" s="326" t="s">
        <v>1701</v>
      </c>
      <c r="J524" s="336"/>
      <c r="K524" s="336"/>
      <c r="L524" s="335"/>
      <c r="M524" s="335"/>
      <c r="N524" s="391" t="s">
        <v>3410</v>
      </c>
      <c r="O524" s="391"/>
    </row>
    <row r="525" spans="1:15" ht="15" customHeight="1" x14ac:dyDescent="0.25">
      <c r="A525" s="46" t="s">
        <v>993</v>
      </c>
      <c r="B525" s="47" t="s">
        <v>994</v>
      </c>
      <c r="C525" s="47" t="s">
        <v>995</v>
      </c>
      <c r="D525" s="47">
        <v>0</v>
      </c>
      <c r="E525" s="46" t="s">
        <v>2728</v>
      </c>
      <c r="F525" s="39" t="s">
        <v>996</v>
      </c>
      <c r="G525" s="44">
        <v>0</v>
      </c>
      <c r="H525" s="44">
        <v>1</v>
      </c>
      <c r="I525" s="326" t="s">
        <v>1701</v>
      </c>
      <c r="J525" s="336"/>
      <c r="K525" s="336"/>
      <c r="L525" s="335"/>
      <c r="M525" s="335"/>
      <c r="N525" s="391" t="s">
        <v>3417</v>
      </c>
      <c r="O525" s="391"/>
    </row>
    <row r="526" spans="1:15" ht="15" customHeight="1" x14ac:dyDescent="0.25">
      <c r="A526" s="46" t="s">
        <v>997</v>
      </c>
      <c r="B526" s="47" t="s">
        <v>994</v>
      </c>
      <c r="C526" s="47" t="s">
        <v>995</v>
      </c>
      <c r="D526" s="47">
        <v>10</v>
      </c>
      <c r="E526" s="46" t="s">
        <v>2729</v>
      </c>
      <c r="F526" s="39" t="s">
        <v>998</v>
      </c>
      <c r="G526" s="44">
        <v>0</v>
      </c>
      <c r="H526" s="44">
        <v>1</v>
      </c>
      <c r="I526" s="326" t="s">
        <v>1701</v>
      </c>
      <c r="J526" s="336"/>
      <c r="K526" s="336"/>
      <c r="L526" s="335"/>
      <c r="M526" s="335"/>
      <c r="N526" s="391" t="s">
        <v>3417</v>
      </c>
      <c r="O526" s="391"/>
    </row>
    <row r="527" spans="1:15" ht="15" customHeight="1" x14ac:dyDescent="0.25">
      <c r="A527" s="46" t="s">
        <v>999</v>
      </c>
      <c r="B527" s="47" t="s">
        <v>994</v>
      </c>
      <c r="C527" s="47" t="s">
        <v>995</v>
      </c>
      <c r="D527" s="47">
        <v>11</v>
      </c>
      <c r="E527" s="46" t="s">
        <v>2730</v>
      </c>
      <c r="F527" s="39" t="s">
        <v>1000</v>
      </c>
      <c r="G527" s="44">
        <v>0</v>
      </c>
      <c r="H527" s="44">
        <v>1</v>
      </c>
      <c r="I527" s="326" t="s">
        <v>1701</v>
      </c>
      <c r="J527" s="336"/>
      <c r="K527" s="336"/>
      <c r="L527" s="335"/>
      <c r="M527" s="335"/>
      <c r="N527" s="391" t="s">
        <v>3417</v>
      </c>
      <c r="O527" s="391"/>
    </row>
    <row r="528" spans="1:15" ht="15" customHeight="1" x14ac:dyDescent="0.25">
      <c r="A528" s="46" t="s">
        <v>1001</v>
      </c>
      <c r="B528" s="47" t="s">
        <v>994</v>
      </c>
      <c r="C528" s="47" t="s">
        <v>995</v>
      </c>
      <c r="D528" s="47">
        <v>19</v>
      </c>
      <c r="E528" s="46" t="s">
        <v>2731</v>
      </c>
      <c r="F528" s="39" t="s">
        <v>1002</v>
      </c>
      <c r="G528" s="44">
        <v>0</v>
      </c>
      <c r="H528" s="44">
        <v>1</v>
      </c>
      <c r="I528" s="326" t="s">
        <v>1701</v>
      </c>
      <c r="J528" s="336"/>
      <c r="K528" s="336"/>
      <c r="L528" s="335"/>
      <c r="M528" s="335"/>
      <c r="N528" s="391" t="s">
        <v>3417</v>
      </c>
      <c r="O528" s="391"/>
    </row>
    <row r="529" spans="1:15" ht="15" customHeight="1" x14ac:dyDescent="0.25">
      <c r="A529" s="46" t="s">
        <v>1003</v>
      </c>
      <c r="B529" s="47" t="s">
        <v>994</v>
      </c>
      <c r="C529" s="47" t="s">
        <v>995</v>
      </c>
      <c r="D529" s="47">
        <v>20</v>
      </c>
      <c r="E529" s="46" t="s">
        <v>2732</v>
      </c>
      <c r="F529" s="39" t="s">
        <v>1004</v>
      </c>
      <c r="G529" s="44">
        <v>0</v>
      </c>
      <c r="H529" s="44">
        <v>1</v>
      </c>
      <c r="I529" s="326" t="s">
        <v>1701</v>
      </c>
      <c r="J529" s="336"/>
      <c r="K529" s="336"/>
      <c r="L529" s="335"/>
      <c r="M529" s="335"/>
      <c r="N529" s="391" t="s">
        <v>3417</v>
      </c>
      <c r="O529" s="391"/>
    </row>
    <row r="530" spans="1:15" ht="15" customHeight="1" x14ac:dyDescent="0.25">
      <c r="A530" s="46" t="s">
        <v>1005</v>
      </c>
      <c r="B530" s="47" t="s">
        <v>994</v>
      </c>
      <c r="C530" s="47" t="s">
        <v>995</v>
      </c>
      <c r="D530" s="47">
        <v>30</v>
      </c>
      <c r="E530" s="46" t="s">
        <v>2733</v>
      </c>
      <c r="F530" s="39" t="s">
        <v>1006</v>
      </c>
      <c r="G530" s="44">
        <v>0</v>
      </c>
      <c r="H530" s="44">
        <v>1</v>
      </c>
      <c r="I530" s="326" t="s">
        <v>1701</v>
      </c>
      <c r="J530" s="336"/>
      <c r="K530" s="336"/>
      <c r="L530" s="335"/>
      <c r="M530" s="335"/>
      <c r="N530" s="391" t="s">
        <v>3417</v>
      </c>
      <c r="O530" s="391"/>
    </row>
    <row r="531" spans="1:15" ht="15" customHeight="1" x14ac:dyDescent="0.25">
      <c r="A531" s="46" t="s">
        <v>1007</v>
      </c>
      <c r="B531" s="47" t="s">
        <v>994</v>
      </c>
      <c r="C531" s="47" t="s">
        <v>995</v>
      </c>
      <c r="D531" s="47">
        <v>31</v>
      </c>
      <c r="E531" s="46" t="s">
        <v>2734</v>
      </c>
      <c r="F531" s="39" t="s">
        <v>1008</v>
      </c>
      <c r="G531" s="44">
        <v>0</v>
      </c>
      <c r="H531" s="44">
        <v>1</v>
      </c>
      <c r="I531" s="326" t="s">
        <v>1701</v>
      </c>
      <c r="J531" s="336"/>
      <c r="K531" s="336"/>
      <c r="L531" s="335"/>
      <c r="M531" s="335"/>
      <c r="N531" s="391" t="s">
        <v>3417</v>
      </c>
      <c r="O531" s="391"/>
    </row>
    <row r="532" spans="1:15" ht="15" customHeight="1" x14ac:dyDescent="0.25">
      <c r="A532" s="46" t="s">
        <v>1009</v>
      </c>
      <c r="B532" s="47" t="s">
        <v>994</v>
      </c>
      <c r="C532" s="47" t="s">
        <v>995</v>
      </c>
      <c r="D532" s="47">
        <v>32</v>
      </c>
      <c r="E532" s="46" t="s">
        <v>2735</v>
      </c>
      <c r="F532" s="39" t="s">
        <v>1010</v>
      </c>
      <c r="G532" s="44">
        <v>0</v>
      </c>
      <c r="H532" s="44">
        <v>1</v>
      </c>
      <c r="I532" s="326" t="s">
        <v>1701</v>
      </c>
      <c r="J532" s="336"/>
      <c r="K532" s="336"/>
      <c r="L532" s="335"/>
      <c r="M532" s="335"/>
      <c r="N532" s="391" t="s">
        <v>3417</v>
      </c>
      <c r="O532" s="391"/>
    </row>
    <row r="533" spans="1:15" ht="15" customHeight="1" x14ac:dyDescent="0.25">
      <c r="A533" s="46" t="s">
        <v>1011</v>
      </c>
      <c r="B533" s="47" t="s">
        <v>994</v>
      </c>
      <c r="C533" s="47" t="s">
        <v>995</v>
      </c>
      <c r="D533" s="47">
        <v>40</v>
      </c>
      <c r="E533" s="46" t="s">
        <v>2736</v>
      </c>
      <c r="F533" s="39" t="s">
        <v>1012</v>
      </c>
      <c r="G533" s="44">
        <v>0</v>
      </c>
      <c r="H533" s="44">
        <v>1</v>
      </c>
      <c r="I533" s="326" t="s">
        <v>1701</v>
      </c>
      <c r="J533" s="336"/>
      <c r="K533" s="336"/>
      <c r="L533" s="335"/>
      <c r="M533" s="335"/>
      <c r="N533" s="391" t="s">
        <v>3417</v>
      </c>
      <c r="O533" s="391"/>
    </row>
    <row r="534" spans="1:15" ht="76.5" customHeight="1" x14ac:dyDescent="0.25">
      <c r="A534" s="46" t="s">
        <v>1013</v>
      </c>
      <c r="B534" s="47" t="s">
        <v>994</v>
      </c>
      <c r="C534" s="47" t="s">
        <v>1014</v>
      </c>
      <c r="D534" s="47">
        <v>0</v>
      </c>
      <c r="E534" s="46" t="s">
        <v>2737</v>
      </c>
      <c r="F534" s="310" t="s">
        <v>1015</v>
      </c>
      <c r="G534" s="311">
        <v>2</v>
      </c>
      <c r="H534" s="48">
        <v>1</v>
      </c>
      <c r="I534" s="326" t="s">
        <v>1701</v>
      </c>
      <c r="J534" s="336" t="s">
        <v>3321</v>
      </c>
      <c r="K534" s="336"/>
      <c r="L534" s="335"/>
      <c r="M534" s="335"/>
      <c r="N534" s="391" t="s">
        <v>3418</v>
      </c>
      <c r="O534" s="391" t="s">
        <v>3390</v>
      </c>
    </row>
    <row r="535" spans="1:15" ht="15" customHeight="1" x14ac:dyDescent="0.25">
      <c r="A535" s="46" t="s">
        <v>1016</v>
      </c>
      <c r="B535" s="47" t="s">
        <v>994</v>
      </c>
      <c r="C535" s="47" t="s">
        <v>1014</v>
      </c>
      <c r="D535" s="47">
        <v>10</v>
      </c>
      <c r="E535" s="46" t="s">
        <v>2738</v>
      </c>
      <c r="F535" s="39" t="s">
        <v>1017</v>
      </c>
      <c r="G535" s="48">
        <v>0</v>
      </c>
      <c r="H535" s="44">
        <v>1</v>
      </c>
      <c r="I535" s="326" t="s">
        <v>1701</v>
      </c>
      <c r="J535" s="336"/>
      <c r="K535" s="336"/>
      <c r="L535" s="335"/>
      <c r="M535" s="335"/>
      <c r="N535" s="391" t="s">
        <v>3417</v>
      </c>
      <c r="O535" s="391" t="s">
        <v>3419</v>
      </c>
    </row>
    <row r="536" spans="1:15" ht="15" customHeight="1" x14ac:dyDescent="0.25">
      <c r="A536" s="46" t="s">
        <v>1018</v>
      </c>
      <c r="B536" s="47" t="s">
        <v>994</v>
      </c>
      <c r="C536" s="47" t="s">
        <v>1014</v>
      </c>
      <c r="D536" s="47">
        <v>11</v>
      </c>
      <c r="E536" s="46" t="s">
        <v>2739</v>
      </c>
      <c r="F536" s="39" t="s">
        <v>1019</v>
      </c>
      <c r="G536" s="48">
        <v>0</v>
      </c>
      <c r="H536" s="44">
        <v>1</v>
      </c>
      <c r="I536" s="326" t="s">
        <v>1701</v>
      </c>
      <c r="J536" s="336"/>
      <c r="K536" s="336"/>
      <c r="L536" s="335"/>
      <c r="M536" s="335"/>
      <c r="N536" s="391" t="s">
        <v>3417</v>
      </c>
      <c r="O536" s="391" t="s">
        <v>3419</v>
      </c>
    </row>
    <row r="537" spans="1:15" ht="15" customHeight="1" x14ac:dyDescent="0.25">
      <c r="A537" s="46" t="s">
        <v>1020</v>
      </c>
      <c r="B537" s="47" t="s">
        <v>994</v>
      </c>
      <c r="C537" s="47" t="s">
        <v>1014</v>
      </c>
      <c r="D537" s="47">
        <v>12</v>
      </c>
      <c r="E537" s="46" t="s">
        <v>2740</v>
      </c>
      <c r="F537" s="39" t="s">
        <v>1021</v>
      </c>
      <c r="G537" s="44">
        <v>0</v>
      </c>
      <c r="H537" s="44">
        <v>1</v>
      </c>
      <c r="I537" s="326" t="s">
        <v>1701</v>
      </c>
      <c r="J537" s="336"/>
      <c r="K537" s="336"/>
      <c r="L537" s="335"/>
      <c r="M537" s="335"/>
      <c r="N537" s="391" t="s">
        <v>3417</v>
      </c>
      <c r="O537" s="391"/>
    </row>
    <row r="538" spans="1:15" ht="15" customHeight="1" x14ac:dyDescent="0.25">
      <c r="A538" s="46" t="s">
        <v>1022</v>
      </c>
      <c r="B538" s="47" t="s">
        <v>994</v>
      </c>
      <c r="C538" s="47" t="s">
        <v>1014</v>
      </c>
      <c r="D538" s="47">
        <v>13</v>
      </c>
      <c r="E538" s="46" t="s">
        <v>2741</v>
      </c>
      <c r="F538" s="39" t="s">
        <v>1023</v>
      </c>
      <c r="G538" s="44">
        <v>0</v>
      </c>
      <c r="H538" s="44">
        <v>1</v>
      </c>
      <c r="I538" s="326" t="s">
        <v>1701</v>
      </c>
      <c r="J538" s="336"/>
      <c r="K538" s="336"/>
      <c r="L538" s="335"/>
      <c r="M538" s="335"/>
      <c r="N538" s="391" t="s">
        <v>3417</v>
      </c>
      <c r="O538" s="391"/>
    </row>
    <row r="539" spans="1:15" ht="15" customHeight="1" x14ac:dyDescent="0.25">
      <c r="A539" s="46" t="s">
        <v>1024</v>
      </c>
      <c r="B539" s="47" t="s">
        <v>994</v>
      </c>
      <c r="C539" s="47" t="s">
        <v>1014</v>
      </c>
      <c r="D539" s="47">
        <v>14</v>
      </c>
      <c r="E539" s="46" t="s">
        <v>2742</v>
      </c>
      <c r="F539" s="39" t="s">
        <v>1025</v>
      </c>
      <c r="G539" s="44">
        <v>0</v>
      </c>
      <c r="H539" s="44">
        <v>1</v>
      </c>
      <c r="I539" s="326" t="s">
        <v>1701</v>
      </c>
      <c r="J539" s="336"/>
      <c r="K539" s="336"/>
      <c r="L539" s="335"/>
      <c r="M539" s="335"/>
      <c r="N539" s="391" t="s">
        <v>3417</v>
      </c>
      <c r="O539" s="391"/>
    </row>
    <row r="540" spans="1:15" ht="15" customHeight="1" x14ac:dyDescent="0.25">
      <c r="A540" s="46" t="s">
        <v>1026</v>
      </c>
      <c r="B540" s="47" t="s">
        <v>994</v>
      </c>
      <c r="C540" s="47" t="s">
        <v>1014</v>
      </c>
      <c r="D540" s="47">
        <v>15</v>
      </c>
      <c r="E540" s="46" t="s">
        <v>2743</v>
      </c>
      <c r="F540" s="39" t="s">
        <v>1027</v>
      </c>
      <c r="G540" s="44">
        <v>0</v>
      </c>
      <c r="H540" s="44">
        <v>1</v>
      </c>
      <c r="I540" s="326" t="s">
        <v>1701</v>
      </c>
      <c r="J540" s="336"/>
      <c r="K540" s="336"/>
      <c r="L540" s="335"/>
      <c r="M540" s="335"/>
      <c r="N540" s="391" t="s">
        <v>3417</v>
      </c>
      <c r="O540" s="391"/>
    </row>
    <row r="541" spans="1:15" ht="15" customHeight="1" x14ac:dyDescent="0.25">
      <c r="A541" s="46" t="s">
        <v>1028</v>
      </c>
      <c r="B541" s="47" t="s">
        <v>994</v>
      </c>
      <c r="C541" s="47" t="s">
        <v>1014</v>
      </c>
      <c r="D541" s="47">
        <v>16</v>
      </c>
      <c r="E541" s="46" t="s">
        <v>2744</v>
      </c>
      <c r="F541" s="39" t="s">
        <v>1029</v>
      </c>
      <c r="G541" s="44">
        <v>0</v>
      </c>
      <c r="H541" s="44">
        <v>1</v>
      </c>
      <c r="I541" s="326" t="s">
        <v>1701</v>
      </c>
      <c r="J541" s="336"/>
      <c r="K541" s="336"/>
      <c r="L541" s="335"/>
      <c r="M541" s="335"/>
      <c r="N541" s="391" t="s">
        <v>3417</v>
      </c>
      <c r="O541" s="391"/>
    </row>
    <row r="542" spans="1:15" ht="90" x14ac:dyDescent="0.25">
      <c r="A542" s="46" t="s">
        <v>1030</v>
      </c>
      <c r="B542" s="47" t="s">
        <v>994</v>
      </c>
      <c r="C542" s="47" t="s">
        <v>1014</v>
      </c>
      <c r="D542" s="47">
        <v>17</v>
      </c>
      <c r="E542" s="46" t="s">
        <v>2745</v>
      </c>
      <c r="F542" s="41" t="s">
        <v>1031</v>
      </c>
      <c r="G542" s="388">
        <v>2</v>
      </c>
      <c r="H542" s="44">
        <v>1</v>
      </c>
      <c r="I542" s="326" t="s">
        <v>1701</v>
      </c>
      <c r="J542" s="336" t="s">
        <v>3346</v>
      </c>
      <c r="K542" s="336"/>
      <c r="L542" s="335" t="s">
        <v>3345</v>
      </c>
      <c r="M542" s="335"/>
      <c r="N542" s="391" t="s">
        <v>3420</v>
      </c>
      <c r="O542" s="391"/>
    </row>
    <row r="543" spans="1:15" ht="15" customHeight="1" x14ac:dyDescent="0.25">
      <c r="A543" s="46" t="s">
        <v>1032</v>
      </c>
      <c r="B543" s="47" t="s">
        <v>994</v>
      </c>
      <c r="C543" s="47" t="s">
        <v>1014</v>
      </c>
      <c r="D543" s="47">
        <v>18</v>
      </c>
      <c r="E543" s="46" t="s">
        <v>2746</v>
      </c>
      <c r="F543" s="39" t="s">
        <v>1033</v>
      </c>
      <c r="G543" s="48">
        <v>0</v>
      </c>
      <c r="H543" s="44">
        <v>1</v>
      </c>
      <c r="I543" s="326" t="s">
        <v>1701</v>
      </c>
      <c r="J543" s="336"/>
      <c r="K543" s="336"/>
      <c r="L543" s="335"/>
      <c r="M543" s="335"/>
      <c r="N543" s="391" t="s">
        <v>3417</v>
      </c>
      <c r="O543" s="391" t="s">
        <v>3419</v>
      </c>
    </row>
    <row r="544" spans="1:15" ht="15" customHeight="1" x14ac:dyDescent="0.25">
      <c r="A544" s="46" t="s">
        <v>1034</v>
      </c>
      <c r="B544" s="47" t="s">
        <v>994</v>
      </c>
      <c r="C544" s="47" t="s">
        <v>1014</v>
      </c>
      <c r="D544" s="47">
        <v>19</v>
      </c>
      <c r="E544" s="46" t="s">
        <v>2747</v>
      </c>
      <c r="F544" s="39" t="s">
        <v>1035</v>
      </c>
      <c r="G544" s="48">
        <v>0</v>
      </c>
      <c r="H544" s="44">
        <v>1</v>
      </c>
      <c r="I544" s="326" t="s">
        <v>1701</v>
      </c>
      <c r="J544" s="336"/>
      <c r="K544" s="336"/>
      <c r="L544" s="335"/>
      <c r="M544" s="335"/>
      <c r="N544" s="391" t="s">
        <v>3417</v>
      </c>
      <c r="O544" s="391" t="s">
        <v>3419</v>
      </c>
    </row>
    <row r="545" spans="1:15" ht="15" customHeight="1" x14ac:dyDescent="0.25">
      <c r="A545" s="46" t="s">
        <v>1036</v>
      </c>
      <c r="B545" s="47" t="s">
        <v>994</v>
      </c>
      <c r="C545" s="47" t="s">
        <v>1014</v>
      </c>
      <c r="D545" s="47">
        <v>20</v>
      </c>
      <c r="E545" s="46" t="s">
        <v>2748</v>
      </c>
      <c r="F545" s="39" t="s">
        <v>1037</v>
      </c>
      <c r="G545" s="48">
        <v>0</v>
      </c>
      <c r="H545" s="44">
        <v>1</v>
      </c>
      <c r="I545" s="326" t="s">
        <v>1701</v>
      </c>
      <c r="J545" s="336"/>
      <c r="K545" s="336"/>
      <c r="L545" s="335"/>
      <c r="M545" s="335"/>
      <c r="N545" s="391" t="s">
        <v>3417</v>
      </c>
      <c r="O545" s="391" t="s">
        <v>3419</v>
      </c>
    </row>
    <row r="546" spans="1:15" ht="75" x14ac:dyDescent="0.25">
      <c r="A546" s="46" t="s">
        <v>1038</v>
      </c>
      <c r="B546" s="47" t="s">
        <v>994</v>
      </c>
      <c r="C546" s="47" t="s">
        <v>1014</v>
      </c>
      <c r="D546" s="47">
        <v>21</v>
      </c>
      <c r="E546" s="46" t="s">
        <v>2749</v>
      </c>
      <c r="F546" s="49" t="s">
        <v>1039</v>
      </c>
      <c r="G546" s="388">
        <v>2</v>
      </c>
      <c r="H546" s="44">
        <v>1</v>
      </c>
      <c r="I546" s="326" t="s">
        <v>1701</v>
      </c>
      <c r="J546" s="336" t="s">
        <v>3347</v>
      </c>
      <c r="K546" s="336"/>
      <c r="L546" s="335" t="s">
        <v>3344</v>
      </c>
      <c r="M546" s="335"/>
      <c r="N546" s="391" t="s">
        <v>3420</v>
      </c>
      <c r="O546" s="391"/>
    </row>
    <row r="547" spans="1:15" ht="15" customHeight="1" x14ac:dyDescent="0.25">
      <c r="A547" s="46" t="s">
        <v>1040</v>
      </c>
      <c r="B547" s="47" t="s">
        <v>994</v>
      </c>
      <c r="C547" s="47" t="s">
        <v>1014</v>
      </c>
      <c r="D547" s="47">
        <v>22</v>
      </c>
      <c r="E547" s="46" t="s">
        <v>2750</v>
      </c>
      <c r="F547" s="39" t="s">
        <v>1041</v>
      </c>
      <c r="G547" s="48">
        <v>0</v>
      </c>
      <c r="H547" s="44">
        <v>1</v>
      </c>
      <c r="I547" s="326" t="s">
        <v>1701</v>
      </c>
      <c r="J547" s="336"/>
      <c r="K547" s="336"/>
      <c r="L547" s="335"/>
      <c r="M547" s="335"/>
      <c r="N547" s="391" t="s">
        <v>3417</v>
      </c>
      <c r="O547" s="391" t="s">
        <v>3419</v>
      </c>
    </row>
    <row r="548" spans="1:15" ht="15" customHeight="1" x14ac:dyDescent="0.25">
      <c r="A548" s="46" t="s">
        <v>1042</v>
      </c>
      <c r="B548" s="47" t="s">
        <v>994</v>
      </c>
      <c r="C548" s="47" t="s">
        <v>1014</v>
      </c>
      <c r="D548" s="47">
        <v>23</v>
      </c>
      <c r="E548" s="46" t="s">
        <v>2751</v>
      </c>
      <c r="F548" s="39" t="s">
        <v>1043</v>
      </c>
      <c r="G548" s="48">
        <v>0</v>
      </c>
      <c r="H548" s="44">
        <v>1</v>
      </c>
      <c r="I548" s="326" t="s">
        <v>1701</v>
      </c>
      <c r="J548" s="336"/>
      <c r="K548" s="336"/>
      <c r="L548" s="335"/>
      <c r="M548" s="335"/>
      <c r="N548" s="391" t="s">
        <v>3417</v>
      </c>
      <c r="O548" s="391" t="s">
        <v>3419</v>
      </c>
    </row>
    <row r="549" spans="1:15" ht="15" customHeight="1" x14ac:dyDescent="0.25">
      <c r="A549" s="46" t="s">
        <v>1044</v>
      </c>
      <c r="B549" s="47" t="s">
        <v>994</v>
      </c>
      <c r="C549" s="47" t="s">
        <v>1014</v>
      </c>
      <c r="D549" s="47">
        <v>24</v>
      </c>
      <c r="E549" s="46" t="s">
        <v>2752</v>
      </c>
      <c r="F549" s="39" t="s">
        <v>1045</v>
      </c>
      <c r="G549" s="48">
        <v>0</v>
      </c>
      <c r="H549" s="44">
        <v>1</v>
      </c>
      <c r="I549" s="326" t="s">
        <v>1701</v>
      </c>
      <c r="J549" s="336"/>
      <c r="K549" s="336"/>
      <c r="L549" s="335"/>
      <c r="M549" s="335"/>
      <c r="N549" s="391" t="s">
        <v>3417</v>
      </c>
      <c r="O549" s="391" t="s">
        <v>3419</v>
      </c>
    </row>
    <row r="550" spans="1:15" ht="75" x14ac:dyDescent="0.25">
      <c r="A550" s="46" t="s">
        <v>1046</v>
      </c>
      <c r="B550" s="47" t="s">
        <v>994</v>
      </c>
      <c r="C550" s="47" t="s">
        <v>1014</v>
      </c>
      <c r="D550" s="47">
        <v>30</v>
      </c>
      <c r="E550" s="46" t="s">
        <v>2753</v>
      </c>
      <c r="F550" s="49" t="s">
        <v>1047</v>
      </c>
      <c r="G550" s="388">
        <v>2</v>
      </c>
      <c r="H550" s="44">
        <v>1</v>
      </c>
      <c r="I550" s="326" t="s">
        <v>1701</v>
      </c>
      <c r="J550" s="336" t="s">
        <v>3348</v>
      </c>
      <c r="K550" s="336"/>
      <c r="L550" s="335" t="s">
        <v>3343</v>
      </c>
      <c r="M550" s="335"/>
      <c r="N550" s="391" t="s">
        <v>3420</v>
      </c>
      <c r="O550" s="391"/>
    </row>
    <row r="551" spans="1:15" ht="15" customHeight="1" x14ac:dyDescent="0.25">
      <c r="A551" s="46" t="s">
        <v>1048</v>
      </c>
      <c r="B551" s="47" t="s">
        <v>994</v>
      </c>
      <c r="C551" s="47" t="s">
        <v>1014</v>
      </c>
      <c r="D551" s="47">
        <v>31</v>
      </c>
      <c r="E551" s="46" t="s">
        <v>2754</v>
      </c>
      <c r="F551" s="39" t="s">
        <v>1049</v>
      </c>
      <c r="G551" s="48">
        <v>0</v>
      </c>
      <c r="H551" s="44">
        <v>1</v>
      </c>
      <c r="I551" s="326" t="s">
        <v>1701</v>
      </c>
      <c r="J551" s="336"/>
      <c r="K551" s="336"/>
      <c r="L551" s="335"/>
      <c r="M551" s="335"/>
      <c r="N551" s="391" t="s">
        <v>3417</v>
      </c>
      <c r="O551" s="391" t="s">
        <v>3419</v>
      </c>
    </row>
    <row r="552" spans="1:15" ht="15" customHeight="1" x14ac:dyDescent="0.25">
      <c r="A552" s="46" t="s">
        <v>1050</v>
      </c>
      <c r="B552" s="47" t="s">
        <v>994</v>
      </c>
      <c r="C552" s="47" t="s">
        <v>1014</v>
      </c>
      <c r="D552" s="47">
        <v>32</v>
      </c>
      <c r="E552" s="46" t="s">
        <v>2755</v>
      </c>
      <c r="F552" s="39" t="s">
        <v>1051</v>
      </c>
      <c r="G552" s="48">
        <v>0</v>
      </c>
      <c r="H552" s="44">
        <v>1</v>
      </c>
      <c r="I552" s="326" t="s">
        <v>1701</v>
      </c>
      <c r="J552" s="336"/>
      <c r="K552" s="336"/>
      <c r="L552" s="335"/>
      <c r="M552" s="335"/>
      <c r="N552" s="391" t="s">
        <v>3417</v>
      </c>
      <c r="O552" s="391" t="s">
        <v>3419</v>
      </c>
    </row>
    <row r="553" spans="1:15" ht="15" customHeight="1" x14ac:dyDescent="0.25">
      <c r="A553" s="46" t="s">
        <v>1052</v>
      </c>
      <c r="B553" s="47" t="s">
        <v>994</v>
      </c>
      <c r="C553" s="47" t="s">
        <v>1014</v>
      </c>
      <c r="D553" s="47">
        <v>33</v>
      </c>
      <c r="E553" s="46" t="s">
        <v>2756</v>
      </c>
      <c r="F553" s="39" t="s">
        <v>1053</v>
      </c>
      <c r="G553" s="48">
        <v>0</v>
      </c>
      <c r="H553" s="44">
        <v>1</v>
      </c>
      <c r="I553" s="326" t="s">
        <v>1701</v>
      </c>
      <c r="J553" s="336"/>
      <c r="K553" s="336"/>
      <c r="L553" s="335"/>
      <c r="M553" s="335"/>
      <c r="N553" s="391" t="s">
        <v>3417</v>
      </c>
      <c r="O553" s="391" t="s">
        <v>3419</v>
      </c>
    </row>
    <row r="554" spans="1:15" ht="75" x14ac:dyDescent="0.25">
      <c r="A554" s="46" t="s">
        <v>1054</v>
      </c>
      <c r="B554" s="47" t="s">
        <v>994</v>
      </c>
      <c r="C554" s="47" t="s">
        <v>1014</v>
      </c>
      <c r="D554" s="47">
        <v>34</v>
      </c>
      <c r="E554" s="46" t="s">
        <v>2757</v>
      </c>
      <c r="F554" s="41" t="s">
        <v>1055</v>
      </c>
      <c r="G554" s="388">
        <v>2</v>
      </c>
      <c r="H554" s="44">
        <v>1</v>
      </c>
      <c r="I554" s="326" t="s">
        <v>1701</v>
      </c>
      <c r="J554" s="336" t="s">
        <v>3351</v>
      </c>
      <c r="K554" s="336"/>
      <c r="L554" s="335" t="s">
        <v>3352</v>
      </c>
      <c r="M554" s="335"/>
      <c r="N554" s="391" t="s">
        <v>3420</v>
      </c>
      <c r="O554" s="391"/>
    </row>
    <row r="555" spans="1:15" ht="15" customHeight="1" x14ac:dyDescent="0.25">
      <c r="A555" s="46" t="s">
        <v>1056</v>
      </c>
      <c r="B555" s="47" t="s">
        <v>994</v>
      </c>
      <c r="C555" s="47" t="s">
        <v>1014</v>
      </c>
      <c r="D555" s="47">
        <v>35</v>
      </c>
      <c r="E555" s="46" t="s">
        <v>2758</v>
      </c>
      <c r="F555" s="43" t="s">
        <v>1057</v>
      </c>
      <c r="G555" s="48">
        <v>1</v>
      </c>
      <c r="H555" s="44">
        <v>1</v>
      </c>
      <c r="I555" s="326" t="s">
        <v>1701</v>
      </c>
      <c r="J555" s="336"/>
      <c r="K555" s="336"/>
      <c r="L555" s="335"/>
      <c r="M555" s="335"/>
      <c r="N555" s="391" t="s">
        <v>3420</v>
      </c>
      <c r="O555" s="391"/>
    </row>
    <row r="556" spans="1:15" ht="15" customHeight="1" x14ac:dyDescent="0.25">
      <c r="A556" s="46" t="s">
        <v>1058</v>
      </c>
      <c r="B556" s="47" t="s">
        <v>994</v>
      </c>
      <c r="C556" s="47" t="s">
        <v>1014</v>
      </c>
      <c r="D556" s="47">
        <v>36</v>
      </c>
      <c r="E556" s="46" t="s">
        <v>2759</v>
      </c>
      <c r="F556" s="39" t="s">
        <v>1059</v>
      </c>
      <c r="G556" s="48">
        <v>0</v>
      </c>
      <c r="H556" s="44">
        <v>1</v>
      </c>
      <c r="I556" s="326" t="s">
        <v>1701</v>
      </c>
      <c r="J556" s="336"/>
      <c r="K556" s="336"/>
      <c r="L556" s="335"/>
      <c r="M556" s="335"/>
      <c r="N556" s="391" t="s">
        <v>3417</v>
      </c>
      <c r="O556" s="391" t="s">
        <v>3419</v>
      </c>
    </row>
    <row r="557" spans="1:15" ht="15" customHeight="1" x14ac:dyDescent="0.25">
      <c r="A557" s="46" t="s">
        <v>1060</v>
      </c>
      <c r="B557" s="47" t="s">
        <v>994</v>
      </c>
      <c r="C557" s="47" t="s">
        <v>1014</v>
      </c>
      <c r="D557" s="47">
        <v>37</v>
      </c>
      <c r="E557" s="46" t="s">
        <v>2760</v>
      </c>
      <c r="F557" s="39" t="s">
        <v>1061</v>
      </c>
      <c r="G557" s="48">
        <v>0</v>
      </c>
      <c r="H557" s="44">
        <v>1</v>
      </c>
      <c r="I557" s="326" t="s">
        <v>1701</v>
      </c>
      <c r="J557" s="336"/>
      <c r="K557" s="336"/>
      <c r="L557" s="335"/>
      <c r="M557" s="335"/>
      <c r="N557" s="391" t="s">
        <v>3417</v>
      </c>
      <c r="O557" s="391" t="s">
        <v>3419</v>
      </c>
    </row>
    <row r="558" spans="1:15" ht="75" x14ac:dyDescent="0.25">
      <c r="A558" s="46" t="s">
        <v>1062</v>
      </c>
      <c r="B558" s="47" t="s">
        <v>994</v>
      </c>
      <c r="C558" s="47" t="s">
        <v>1014</v>
      </c>
      <c r="D558" s="47">
        <v>38</v>
      </c>
      <c r="E558" s="46" t="s">
        <v>2761</v>
      </c>
      <c r="F558" s="41" t="s">
        <v>1063</v>
      </c>
      <c r="G558" s="388">
        <v>2</v>
      </c>
      <c r="H558" s="44">
        <v>1</v>
      </c>
      <c r="I558" s="326" t="s">
        <v>1701</v>
      </c>
      <c r="J558" s="336" t="s">
        <v>3357</v>
      </c>
      <c r="K558" s="336"/>
      <c r="L558" s="335" t="s">
        <v>3356</v>
      </c>
      <c r="M558" s="335"/>
      <c r="N558" s="391" t="s">
        <v>3421</v>
      </c>
      <c r="O558" s="391"/>
    </row>
    <row r="559" spans="1:15" ht="90" x14ac:dyDescent="0.25">
      <c r="A559" s="46" t="s">
        <v>1064</v>
      </c>
      <c r="B559" s="47" t="s">
        <v>994</v>
      </c>
      <c r="C559" s="47" t="s">
        <v>1014</v>
      </c>
      <c r="D559" s="47">
        <v>39</v>
      </c>
      <c r="E559" s="46" t="s">
        <v>2762</v>
      </c>
      <c r="F559" s="41" t="s">
        <v>1065</v>
      </c>
      <c r="G559" s="388">
        <v>2</v>
      </c>
      <c r="H559" s="44">
        <v>1</v>
      </c>
      <c r="I559" s="326" t="s">
        <v>1701</v>
      </c>
      <c r="J559" s="336" t="s">
        <v>3349</v>
      </c>
      <c r="K559" s="336"/>
      <c r="L559" s="335" t="s">
        <v>3350</v>
      </c>
      <c r="M559" s="335"/>
      <c r="N559" s="391" t="s">
        <v>3420</v>
      </c>
      <c r="O559" s="391"/>
    </row>
    <row r="560" spans="1:15" ht="15" customHeight="1" x14ac:dyDescent="0.25">
      <c r="A560" s="46" t="s">
        <v>1066</v>
      </c>
      <c r="B560" s="47" t="s">
        <v>994</v>
      </c>
      <c r="C560" s="47" t="s">
        <v>1014</v>
      </c>
      <c r="D560" s="47">
        <v>40</v>
      </c>
      <c r="E560" s="46" t="s">
        <v>2763</v>
      </c>
      <c r="F560" s="39" t="s">
        <v>1067</v>
      </c>
      <c r="G560" s="44">
        <v>0</v>
      </c>
      <c r="H560" s="44">
        <v>1</v>
      </c>
      <c r="I560" s="326" t="s">
        <v>1701</v>
      </c>
      <c r="J560" s="336"/>
      <c r="K560" s="336"/>
      <c r="L560" s="335"/>
      <c r="M560" s="335"/>
      <c r="N560" s="391" t="s">
        <v>3417</v>
      </c>
      <c r="O560" s="391"/>
    </row>
    <row r="561" spans="1:15" ht="15" customHeight="1" x14ac:dyDescent="0.25">
      <c r="A561" s="46" t="s">
        <v>1068</v>
      </c>
      <c r="B561" s="47" t="s">
        <v>994</v>
      </c>
      <c r="C561" s="47" t="s">
        <v>1014</v>
      </c>
      <c r="D561" s="47">
        <v>41</v>
      </c>
      <c r="E561" s="46" t="s">
        <v>2764</v>
      </c>
      <c r="F561" s="39" t="s">
        <v>1069</v>
      </c>
      <c r="G561" s="44">
        <v>0</v>
      </c>
      <c r="H561" s="44">
        <v>1</v>
      </c>
      <c r="I561" s="326" t="s">
        <v>1701</v>
      </c>
      <c r="J561" s="336"/>
      <c r="K561" s="336"/>
      <c r="L561" s="335"/>
      <c r="M561" s="335"/>
      <c r="N561" s="391" t="s">
        <v>3417</v>
      </c>
      <c r="O561" s="391"/>
    </row>
    <row r="562" spans="1:15" ht="15" customHeight="1" x14ac:dyDescent="0.25">
      <c r="A562" s="46" t="s">
        <v>1070</v>
      </c>
      <c r="B562" s="47" t="s">
        <v>994</v>
      </c>
      <c r="C562" s="47" t="s">
        <v>1014</v>
      </c>
      <c r="D562" s="47">
        <v>42</v>
      </c>
      <c r="E562" s="46" t="s">
        <v>2765</v>
      </c>
      <c r="F562" s="39" t="s">
        <v>1071</v>
      </c>
      <c r="G562" s="44">
        <v>0</v>
      </c>
      <c r="H562" s="44">
        <v>1</v>
      </c>
      <c r="I562" s="326" t="s">
        <v>1701</v>
      </c>
      <c r="J562" s="336"/>
      <c r="K562" s="336"/>
      <c r="L562" s="335"/>
      <c r="M562" s="335"/>
      <c r="N562" s="391" t="s">
        <v>3417</v>
      </c>
      <c r="O562" s="391"/>
    </row>
    <row r="563" spans="1:15" ht="15" customHeight="1" x14ac:dyDescent="0.25">
      <c r="A563" s="46" t="s">
        <v>1072</v>
      </c>
      <c r="B563" s="47" t="s">
        <v>994</v>
      </c>
      <c r="C563" s="47" t="s">
        <v>1014</v>
      </c>
      <c r="D563" s="47">
        <v>43</v>
      </c>
      <c r="E563" s="46" t="s">
        <v>2766</v>
      </c>
      <c r="F563" s="39" t="s">
        <v>1073</v>
      </c>
      <c r="G563" s="44">
        <v>0</v>
      </c>
      <c r="H563" s="44">
        <v>1</v>
      </c>
      <c r="I563" s="326" t="s">
        <v>1701</v>
      </c>
      <c r="J563" s="336"/>
      <c r="K563" s="336"/>
      <c r="L563" s="335"/>
      <c r="M563" s="335"/>
      <c r="N563" s="391" t="s">
        <v>3417</v>
      </c>
      <c r="O563" s="391"/>
    </row>
    <row r="564" spans="1:15" ht="15" customHeight="1" x14ac:dyDescent="0.25">
      <c r="A564" s="46" t="s">
        <v>1074</v>
      </c>
      <c r="B564" s="47" t="s">
        <v>994</v>
      </c>
      <c r="C564" s="47" t="s">
        <v>1014</v>
      </c>
      <c r="D564" s="47">
        <v>44</v>
      </c>
      <c r="E564" s="46" t="s">
        <v>2767</v>
      </c>
      <c r="F564" s="39" t="s">
        <v>1075</v>
      </c>
      <c r="G564" s="44">
        <v>0</v>
      </c>
      <c r="H564" s="44">
        <v>1</v>
      </c>
      <c r="I564" s="326" t="s">
        <v>1701</v>
      </c>
      <c r="J564" s="336"/>
      <c r="K564" s="336"/>
      <c r="L564" s="335"/>
      <c r="M564" s="335"/>
      <c r="N564" s="391" t="s">
        <v>3417</v>
      </c>
      <c r="O564" s="391"/>
    </row>
    <row r="565" spans="1:15" ht="15" customHeight="1" x14ac:dyDescent="0.25">
      <c r="A565" s="46" t="s">
        <v>1076</v>
      </c>
      <c r="B565" s="47" t="s">
        <v>994</v>
      </c>
      <c r="C565" s="47" t="s">
        <v>1014</v>
      </c>
      <c r="D565" s="47">
        <v>45</v>
      </c>
      <c r="E565" s="46" t="s">
        <v>2768</v>
      </c>
      <c r="F565" s="39" t="s">
        <v>1077</v>
      </c>
      <c r="G565" s="44">
        <v>0</v>
      </c>
      <c r="H565" s="44">
        <v>1</v>
      </c>
      <c r="I565" s="326" t="s">
        <v>1701</v>
      </c>
      <c r="J565" s="336"/>
      <c r="K565" s="336"/>
      <c r="L565" s="335"/>
      <c r="M565" s="335"/>
      <c r="N565" s="391" t="s">
        <v>3417</v>
      </c>
      <c r="O565" s="391"/>
    </row>
    <row r="566" spans="1:15" ht="15" customHeight="1" x14ac:dyDescent="0.25">
      <c r="A566" s="46" t="s">
        <v>1078</v>
      </c>
      <c r="B566" s="47" t="s">
        <v>994</v>
      </c>
      <c r="C566" s="47" t="s">
        <v>1014</v>
      </c>
      <c r="D566" s="47">
        <v>46</v>
      </c>
      <c r="E566" s="46" t="s">
        <v>2769</v>
      </c>
      <c r="F566" s="39" t="s">
        <v>1079</v>
      </c>
      <c r="G566" s="44">
        <v>0</v>
      </c>
      <c r="H566" s="44">
        <v>1</v>
      </c>
      <c r="I566" s="326" t="s">
        <v>1701</v>
      </c>
      <c r="J566" s="336"/>
      <c r="K566" s="336"/>
      <c r="L566" s="335"/>
      <c r="M566" s="335"/>
      <c r="N566" s="391" t="s">
        <v>3417</v>
      </c>
      <c r="O566" s="391"/>
    </row>
    <row r="567" spans="1:15" ht="15" customHeight="1" x14ac:dyDescent="0.25">
      <c r="A567" s="46" t="s">
        <v>1080</v>
      </c>
      <c r="B567" s="47" t="s">
        <v>994</v>
      </c>
      <c r="C567" s="47" t="s">
        <v>1014</v>
      </c>
      <c r="D567" s="47">
        <v>47</v>
      </c>
      <c r="E567" s="46" t="s">
        <v>2770</v>
      </c>
      <c r="F567" s="39" t="s">
        <v>1081</v>
      </c>
      <c r="G567" s="44">
        <v>0</v>
      </c>
      <c r="H567" s="44">
        <v>1</v>
      </c>
      <c r="I567" s="326" t="s">
        <v>1701</v>
      </c>
      <c r="J567" s="336"/>
      <c r="K567" s="336"/>
      <c r="L567" s="335"/>
      <c r="M567" s="335"/>
      <c r="N567" s="391" t="s">
        <v>3417</v>
      </c>
      <c r="O567" s="391"/>
    </row>
    <row r="568" spans="1:15" ht="15" customHeight="1" x14ac:dyDescent="0.25">
      <c r="A568" s="46" t="s">
        <v>1082</v>
      </c>
      <c r="B568" s="47" t="s">
        <v>994</v>
      </c>
      <c r="C568" s="47" t="s">
        <v>1014</v>
      </c>
      <c r="D568" s="47">
        <v>48</v>
      </c>
      <c r="E568" s="46" t="s">
        <v>2771</v>
      </c>
      <c r="F568" s="39" t="s">
        <v>1083</v>
      </c>
      <c r="G568" s="44">
        <v>0</v>
      </c>
      <c r="H568" s="44">
        <v>1</v>
      </c>
      <c r="I568" s="326" t="s">
        <v>1701</v>
      </c>
      <c r="J568" s="336"/>
      <c r="K568" s="336"/>
      <c r="L568" s="335"/>
      <c r="M568" s="335"/>
      <c r="N568" s="391" t="s">
        <v>3417</v>
      </c>
      <c r="O568" s="391"/>
    </row>
    <row r="569" spans="1:15" ht="15" customHeight="1" x14ac:dyDescent="0.25">
      <c r="A569" s="46" t="s">
        <v>1084</v>
      </c>
      <c r="B569" s="47" t="s">
        <v>994</v>
      </c>
      <c r="C569" s="47" t="s">
        <v>1014</v>
      </c>
      <c r="D569" s="47">
        <v>49</v>
      </c>
      <c r="E569" s="46" t="s">
        <v>2772</v>
      </c>
      <c r="F569" s="39" t="s">
        <v>1085</v>
      </c>
      <c r="G569" s="44">
        <v>0</v>
      </c>
      <c r="H569" s="44">
        <v>1</v>
      </c>
      <c r="I569" s="326" t="s">
        <v>1701</v>
      </c>
      <c r="J569" s="336"/>
      <c r="K569" s="336"/>
      <c r="L569" s="335"/>
      <c r="M569" s="335"/>
      <c r="N569" s="391" t="s">
        <v>3417</v>
      </c>
      <c r="O569" s="391"/>
    </row>
    <row r="570" spans="1:15" ht="15" customHeight="1" x14ac:dyDescent="0.25">
      <c r="A570" s="46" t="s">
        <v>1086</v>
      </c>
      <c r="B570" s="47" t="s">
        <v>994</v>
      </c>
      <c r="C570" s="47" t="s">
        <v>1014</v>
      </c>
      <c r="D570" s="47">
        <v>50</v>
      </c>
      <c r="E570" s="46" t="s">
        <v>2773</v>
      </c>
      <c r="F570" s="39" t="s">
        <v>1087</v>
      </c>
      <c r="G570" s="44">
        <v>0</v>
      </c>
      <c r="H570" s="44">
        <v>1</v>
      </c>
      <c r="I570" s="326" t="s">
        <v>1701</v>
      </c>
      <c r="J570" s="336"/>
      <c r="K570" s="336"/>
      <c r="L570" s="335"/>
      <c r="M570" s="335"/>
      <c r="N570" s="391" t="s">
        <v>3417</v>
      </c>
      <c r="O570" s="391"/>
    </row>
    <row r="571" spans="1:15" ht="15" customHeight="1" x14ac:dyDescent="0.25">
      <c r="A571" s="46" t="s">
        <v>1088</v>
      </c>
      <c r="B571" s="47" t="s">
        <v>994</v>
      </c>
      <c r="C571" s="47" t="s">
        <v>1014</v>
      </c>
      <c r="D571" s="47">
        <v>51</v>
      </c>
      <c r="E571" s="46" t="s">
        <v>2774</v>
      </c>
      <c r="F571" s="39" t="s">
        <v>1089</v>
      </c>
      <c r="G571" s="44">
        <v>0</v>
      </c>
      <c r="H571" s="44">
        <v>1</v>
      </c>
      <c r="I571" s="326" t="s">
        <v>1701</v>
      </c>
      <c r="J571" s="336"/>
      <c r="K571" s="336"/>
      <c r="L571" s="335"/>
      <c r="M571" s="335"/>
      <c r="N571" s="391" t="s">
        <v>3417</v>
      </c>
      <c r="O571" s="391"/>
    </row>
    <row r="572" spans="1:15" ht="15" customHeight="1" x14ac:dyDescent="0.25">
      <c r="A572" s="46" t="s">
        <v>1090</v>
      </c>
      <c r="B572" s="47" t="s">
        <v>994</v>
      </c>
      <c r="C572" s="47" t="s">
        <v>1014</v>
      </c>
      <c r="D572" s="47">
        <v>52</v>
      </c>
      <c r="E572" s="46" t="s">
        <v>2775</v>
      </c>
      <c r="F572" s="39" t="s">
        <v>1091</v>
      </c>
      <c r="G572" s="44">
        <v>0</v>
      </c>
      <c r="H572" s="44">
        <v>1</v>
      </c>
      <c r="I572" s="326" t="s">
        <v>1701</v>
      </c>
      <c r="J572" s="336"/>
      <c r="K572" s="336"/>
      <c r="L572" s="335"/>
      <c r="M572" s="335"/>
      <c r="N572" s="391" t="s">
        <v>3417</v>
      </c>
      <c r="O572" s="391"/>
    </row>
    <row r="573" spans="1:15" ht="15" customHeight="1" x14ac:dyDescent="0.25">
      <c r="A573" s="46" t="s">
        <v>1092</v>
      </c>
      <c r="B573" s="47" t="s">
        <v>994</v>
      </c>
      <c r="C573" s="47" t="s">
        <v>1014</v>
      </c>
      <c r="D573" s="47">
        <v>60</v>
      </c>
      <c r="E573" s="46" t="s">
        <v>2776</v>
      </c>
      <c r="F573" s="39" t="s">
        <v>1093</v>
      </c>
      <c r="G573" s="44">
        <v>0</v>
      </c>
      <c r="H573" s="44">
        <v>1</v>
      </c>
      <c r="I573" s="326" t="s">
        <v>1701</v>
      </c>
      <c r="J573" s="336"/>
      <c r="K573" s="336"/>
      <c r="L573" s="335"/>
      <c r="M573" s="335"/>
      <c r="N573" s="391" t="s">
        <v>3417</v>
      </c>
      <c r="O573" s="391"/>
    </row>
    <row r="574" spans="1:15" ht="15" customHeight="1" x14ac:dyDescent="0.25">
      <c r="A574" s="46" t="s">
        <v>1094</v>
      </c>
      <c r="B574" s="47" t="s">
        <v>994</v>
      </c>
      <c r="C574" s="47" t="s">
        <v>1014</v>
      </c>
      <c r="D574" s="47">
        <v>61</v>
      </c>
      <c r="E574" s="46" t="s">
        <v>2777</v>
      </c>
      <c r="F574" s="39" t="s">
        <v>1095</v>
      </c>
      <c r="G574" s="44">
        <v>0</v>
      </c>
      <c r="H574" s="44">
        <v>1</v>
      </c>
      <c r="I574" s="326" t="s">
        <v>1701</v>
      </c>
      <c r="J574" s="336"/>
      <c r="K574" s="336"/>
      <c r="L574" s="335"/>
      <c r="M574" s="335"/>
      <c r="N574" s="391" t="s">
        <v>3417</v>
      </c>
      <c r="O574" s="391"/>
    </row>
    <row r="575" spans="1:15" ht="15" customHeight="1" x14ac:dyDescent="0.25">
      <c r="A575" s="46" t="s">
        <v>1096</v>
      </c>
      <c r="B575" s="47" t="s">
        <v>994</v>
      </c>
      <c r="C575" s="47" t="s">
        <v>1014</v>
      </c>
      <c r="D575" s="47">
        <v>62</v>
      </c>
      <c r="E575" s="46" t="s">
        <v>2778</v>
      </c>
      <c r="F575" s="39" t="s">
        <v>1097</v>
      </c>
      <c r="G575" s="44">
        <v>0</v>
      </c>
      <c r="H575" s="44">
        <v>1</v>
      </c>
      <c r="I575" s="326" t="s">
        <v>1701</v>
      </c>
      <c r="J575" s="336"/>
      <c r="K575" s="336"/>
      <c r="L575" s="335"/>
      <c r="M575" s="335"/>
      <c r="N575" s="391" t="s">
        <v>3417</v>
      </c>
      <c r="O575" s="391"/>
    </row>
    <row r="576" spans="1:15" ht="15" customHeight="1" x14ac:dyDescent="0.25">
      <c r="A576" s="46" t="s">
        <v>1098</v>
      </c>
      <c r="B576" s="47" t="s">
        <v>994</v>
      </c>
      <c r="C576" s="47" t="s">
        <v>1014</v>
      </c>
      <c r="D576" s="47">
        <v>63</v>
      </c>
      <c r="E576" s="46" t="s">
        <v>2779</v>
      </c>
      <c r="F576" s="39" t="s">
        <v>1099</v>
      </c>
      <c r="G576" s="44">
        <v>0</v>
      </c>
      <c r="H576" s="44">
        <v>1</v>
      </c>
      <c r="I576" s="326" t="s">
        <v>1701</v>
      </c>
      <c r="J576" s="336"/>
      <c r="K576" s="336"/>
      <c r="L576" s="335"/>
      <c r="M576" s="335"/>
      <c r="N576" s="391" t="s">
        <v>3417</v>
      </c>
      <c r="O576" s="391"/>
    </row>
    <row r="577" spans="1:15" ht="15" customHeight="1" x14ac:dyDescent="0.25">
      <c r="A577" s="46" t="s">
        <v>1100</v>
      </c>
      <c r="B577" s="47" t="s">
        <v>994</v>
      </c>
      <c r="C577" s="47" t="s">
        <v>1014</v>
      </c>
      <c r="D577" s="47">
        <v>64</v>
      </c>
      <c r="E577" s="46" t="s">
        <v>2780</v>
      </c>
      <c r="F577" s="39" t="s">
        <v>1101</v>
      </c>
      <c r="G577" s="44">
        <v>0</v>
      </c>
      <c r="H577" s="44">
        <v>1</v>
      </c>
      <c r="I577" s="326" t="s">
        <v>1701</v>
      </c>
      <c r="J577" s="336"/>
      <c r="K577" s="336"/>
      <c r="L577" s="335"/>
      <c r="M577" s="335"/>
      <c r="N577" s="391" t="s">
        <v>3417</v>
      </c>
      <c r="O577" s="391"/>
    </row>
    <row r="578" spans="1:15" ht="15" customHeight="1" x14ac:dyDescent="0.25">
      <c r="A578" s="46" t="s">
        <v>1102</v>
      </c>
      <c r="B578" s="47" t="s">
        <v>994</v>
      </c>
      <c r="C578" s="47" t="s">
        <v>1014</v>
      </c>
      <c r="D578" s="47">
        <v>65</v>
      </c>
      <c r="E578" s="46" t="s">
        <v>2781</v>
      </c>
      <c r="F578" s="39" t="s">
        <v>1103</v>
      </c>
      <c r="G578" s="44">
        <v>0</v>
      </c>
      <c r="H578" s="44">
        <v>1</v>
      </c>
      <c r="I578" s="326" t="s">
        <v>1701</v>
      </c>
      <c r="J578" s="336"/>
      <c r="K578" s="336"/>
      <c r="L578" s="335"/>
      <c r="M578" s="335"/>
      <c r="N578" s="391" t="s">
        <v>3417</v>
      </c>
      <c r="O578" s="391"/>
    </row>
    <row r="579" spans="1:15" ht="15" customHeight="1" x14ac:dyDescent="0.25">
      <c r="A579" s="46" t="s">
        <v>1104</v>
      </c>
      <c r="B579" s="47" t="s">
        <v>994</v>
      </c>
      <c r="C579" s="47" t="s">
        <v>1014</v>
      </c>
      <c r="D579" s="47">
        <v>66</v>
      </c>
      <c r="E579" s="46" t="s">
        <v>2782</v>
      </c>
      <c r="F579" s="39" t="s">
        <v>1105</v>
      </c>
      <c r="G579" s="44">
        <v>0</v>
      </c>
      <c r="H579" s="44">
        <v>1</v>
      </c>
      <c r="I579" s="326" t="s">
        <v>1701</v>
      </c>
      <c r="J579" s="336"/>
      <c r="K579" s="336"/>
      <c r="L579" s="335"/>
      <c r="M579" s="335"/>
      <c r="N579" s="391" t="s">
        <v>3417</v>
      </c>
      <c r="O579" s="391"/>
    </row>
    <row r="580" spans="1:15" ht="15" customHeight="1" x14ac:dyDescent="0.25">
      <c r="A580" s="46" t="s">
        <v>1106</v>
      </c>
      <c r="B580" s="47" t="s">
        <v>994</v>
      </c>
      <c r="C580" s="47" t="s">
        <v>1014</v>
      </c>
      <c r="D580" s="47">
        <v>69</v>
      </c>
      <c r="E580" s="46" t="s">
        <v>2783</v>
      </c>
      <c r="F580" s="39" t="s">
        <v>1107</v>
      </c>
      <c r="G580" s="44">
        <v>0</v>
      </c>
      <c r="H580" s="44">
        <v>1</v>
      </c>
      <c r="I580" s="326" t="s">
        <v>1701</v>
      </c>
      <c r="J580" s="336"/>
      <c r="K580" s="336"/>
      <c r="L580" s="335"/>
      <c r="M580" s="335"/>
      <c r="N580" s="391" t="s">
        <v>3417</v>
      </c>
      <c r="O580" s="391"/>
    </row>
    <row r="581" spans="1:15" ht="75" x14ac:dyDescent="0.25">
      <c r="A581" s="46" t="s">
        <v>1108</v>
      </c>
      <c r="B581" s="47" t="s">
        <v>994</v>
      </c>
      <c r="C581" s="47" t="s">
        <v>1014</v>
      </c>
      <c r="D581" s="47">
        <v>70</v>
      </c>
      <c r="E581" s="46" t="s">
        <v>2784</v>
      </c>
      <c r="F581" s="41" t="s">
        <v>1109</v>
      </c>
      <c r="G581" s="42">
        <v>2</v>
      </c>
      <c r="H581" s="44">
        <v>1</v>
      </c>
      <c r="I581" s="326" t="s">
        <v>1701</v>
      </c>
      <c r="J581" s="336" t="s">
        <v>3321</v>
      </c>
      <c r="K581" s="336"/>
      <c r="L581" s="335"/>
      <c r="M581" s="335"/>
      <c r="N581" s="391" t="s">
        <v>3417</v>
      </c>
      <c r="O581" s="391"/>
    </row>
    <row r="582" spans="1:15" ht="15" customHeight="1" x14ac:dyDescent="0.25">
      <c r="A582" s="46" t="s">
        <v>1110</v>
      </c>
      <c r="B582" s="47" t="s">
        <v>994</v>
      </c>
      <c r="C582" s="47" t="s">
        <v>1014</v>
      </c>
      <c r="D582" s="47">
        <v>71</v>
      </c>
      <c r="E582" s="46" t="s">
        <v>2785</v>
      </c>
      <c r="F582" s="39" t="s">
        <v>1111</v>
      </c>
      <c r="G582" s="44">
        <v>0</v>
      </c>
      <c r="H582" s="44">
        <v>1</v>
      </c>
      <c r="I582" s="326" t="s">
        <v>1701</v>
      </c>
      <c r="J582" s="336"/>
      <c r="K582" s="336"/>
      <c r="L582" s="335"/>
      <c r="M582" s="335"/>
      <c r="N582" s="391" t="s">
        <v>3417</v>
      </c>
      <c r="O582" s="391"/>
    </row>
    <row r="583" spans="1:15" ht="15" customHeight="1" x14ac:dyDescent="0.25">
      <c r="A583" s="46" t="s">
        <v>1112</v>
      </c>
      <c r="B583" s="47" t="s">
        <v>994</v>
      </c>
      <c r="C583" s="47" t="s">
        <v>1014</v>
      </c>
      <c r="D583" s="47">
        <v>72</v>
      </c>
      <c r="E583" s="46" t="s">
        <v>2786</v>
      </c>
      <c r="F583" s="39" t="s">
        <v>1113</v>
      </c>
      <c r="G583" s="44">
        <v>0</v>
      </c>
      <c r="H583" s="44">
        <v>1</v>
      </c>
      <c r="I583" s="326" t="s">
        <v>1701</v>
      </c>
      <c r="J583" s="336"/>
      <c r="K583" s="336"/>
      <c r="L583" s="335"/>
      <c r="M583" s="335"/>
      <c r="N583" s="391" t="s">
        <v>3417</v>
      </c>
      <c r="O583" s="391"/>
    </row>
    <row r="584" spans="1:15" ht="15" customHeight="1" x14ac:dyDescent="0.25">
      <c r="A584" s="46" t="s">
        <v>1114</v>
      </c>
      <c r="B584" s="47" t="s">
        <v>994</v>
      </c>
      <c r="C584" s="47" t="s">
        <v>1014</v>
      </c>
      <c r="D584" s="47">
        <v>73</v>
      </c>
      <c r="E584" s="46" t="s">
        <v>2787</v>
      </c>
      <c r="F584" s="39" t="s">
        <v>1115</v>
      </c>
      <c r="G584" s="44">
        <v>0</v>
      </c>
      <c r="H584" s="44">
        <v>1</v>
      </c>
      <c r="I584" s="326" t="s">
        <v>1701</v>
      </c>
      <c r="J584" s="336"/>
      <c r="K584" s="336"/>
      <c r="L584" s="335"/>
      <c r="M584" s="335"/>
      <c r="N584" s="391" t="s">
        <v>3417</v>
      </c>
      <c r="O584" s="391"/>
    </row>
    <row r="585" spans="1:15" ht="15" customHeight="1" x14ac:dyDescent="0.25">
      <c r="A585" s="46" t="s">
        <v>1116</v>
      </c>
      <c r="B585" s="47" t="s">
        <v>994</v>
      </c>
      <c r="C585" s="47" t="s">
        <v>1014</v>
      </c>
      <c r="D585" s="47">
        <v>74</v>
      </c>
      <c r="E585" s="46" t="s">
        <v>2788</v>
      </c>
      <c r="F585" s="39" t="s">
        <v>1117</v>
      </c>
      <c r="G585" s="44">
        <v>0</v>
      </c>
      <c r="H585" s="44">
        <v>1</v>
      </c>
      <c r="I585" s="326" t="s">
        <v>1701</v>
      </c>
      <c r="J585" s="336"/>
      <c r="K585" s="336"/>
      <c r="L585" s="335"/>
      <c r="M585" s="335"/>
      <c r="N585" s="391" t="s">
        <v>3417</v>
      </c>
      <c r="O585" s="391"/>
    </row>
    <row r="586" spans="1:15" ht="15" customHeight="1" x14ac:dyDescent="0.25">
      <c r="A586" s="46" t="s">
        <v>1118</v>
      </c>
      <c r="B586" s="47" t="s">
        <v>994</v>
      </c>
      <c r="C586" s="47" t="s">
        <v>1014</v>
      </c>
      <c r="D586" s="47">
        <v>75</v>
      </c>
      <c r="E586" s="46" t="s">
        <v>2789</v>
      </c>
      <c r="F586" s="39" t="s">
        <v>1119</v>
      </c>
      <c r="G586" s="44">
        <v>0</v>
      </c>
      <c r="H586" s="44">
        <v>1</v>
      </c>
      <c r="I586" s="326" t="s">
        <v>1701</v>
      </c>
      <c r="J586" s="336"/>
      <c r="K586" s="336"/>
      <c r="L586" s="335"/>
      <c r="M586" s="335"/>
      <c r="N586" s="391" t="s">
        <v>3417</v>
      </c>
      <c r="O586" s="391"/>
    </row>
    <row r="587" spans="1:15" ht="15" customHeight="1" x14ac:dyDescent="0.25">
      <c r="A587" s="46" t="s">
        <v>1120</v>
      </c>
      <c r="B587" s="47" t="s">
        <v>994</v>
      </c>
      <c r="C587" s="47" t="s">
        <v>1014</v>
      </c>
      <c r="D587" s="47">
        <v>76</v>
      </c>
      <c r="E587" s="46" t="s">
        <v>2790</v>
      </c>
      <c r="F587" s="39" t="s">
        <v>1121</v>
      </c>
      <c r="G587" s="48">
        <v>0</v>
      </c>
      <c r="H587" s="44">
        <v>1</v>
      </c>
      <c r="I587" s="326" t="s">
        <v>1701</v>
      </c>
      <c r="J587" s="336"/>
      <c r="K587" s="336"/>
      <c r="L587" s="335"/>
      <c r="M587" s="335"/>
      <c r="N587" s="391" t="s">
        <v>3417</v>
      </c>
      <c r="O587" s="391"/>
    </row>
    <row r="588" spans="1:15" ht="15" customHeight="1" x14ac:dyDescent="0.25">
      <c r="A588" s="46" t="s">
        <v>1122</v>
      </c>
      <c r="B588" s="47" t="s">
        <v>994</v>
      </c>
      <c r="C588" s="47" t="s">
        <v>1014</v>
      </c>
      <c r="D588" s="47">
        <v>77</v>
      </c>
      <c r="E588" s="46" t="s">
        <v>2791</v>
      </c>
      <c r="F588" s="39" t="s">
        <v>1123</v>
      </c>
      <c r="G588" s="44">
        <v>0</v>
      </c>
      <c r="H588" s="44">
        <v>1</v>
      </c>
      <c r="I588" s="326" t="s">
        <v>1701</v>
      </c>
      <c r="J588" s="336"/>
      <c r="K588" s="336"/>
      <c r="L588" s="335"/>
      <c r="M588" s="335"/>
      <c r="N588" s="391" t="s">
        <v>3417</v>
      </c>
      <c r="O588" s="391"/>
    </row>
    <row r="589" spans="1:15" ht="125.25" customHeight="1" x14ac:dyDescent="0.25">
      <c r="A589" s="46" t="s">
        <v>1124</v>
      </c>
      <c r="B589" s="47" t="s">
        <v>994</v>
      </c>
      <c r="C589" s="47" t="s">
        <v>1014</v>
      </c>
      <c r="D589" s="47">
        <v>90</v>
      </c>
      <c r="E589" s="46" t="s">
        <v>2792</v>
      </c>
      <c r="F589" s="41" t="s">
        <v>1125</v>
      </c>
      <c r="G589" s="42">
        <v>2</v>
      </c>
      <c r="H589" s="44">
        <v>1</v>
      </c>
      <c r="I589" s="326" t="s">
        <v>1701</v>
      </c>
      <c r="J589" s="384" t="s">
        <v>3354</v>
      </c>
      <c r="K589" s="336"/>
      <c r="L589" s="335" t="s">
        <v>3355</v>
      </c>
      <c r="M589" s="335"/>
      <c r="N589" s="391" t="s">
        <v>3417</v>
      </c>
      <c r="O589" s="391"/>
    </row>
    <row r="590" spans="1:15" ht="75.75" customHeight="1" x14ac:dyDescent="0.25">
      <c r="A590" s="46" t="s">
        <v>1126</v>
      </c>
      <c r="B590" s="47" t="s">
        <v>994</v>
      </c>
      <c r="C590" s="47" t="s">
        <v>1127</v>
      </c>
      <c r="D590" s="47">
        <v>0</v>
      </c>
      <c r="E590" s="46" t="s">
        <v>2793</v>
      </c>
      <c r="F590" s="310" t="s">
        <v>1128</v>
      </c>
      <c r="G590" s="311">
        <v>2</v>
      </c>
      <c r="H590" s="44">
        <v>1</v>
      </c>
      <c r="I590" s="326" t="s">
        <v>1701</v>
      </c>
      <c r="J590" s="336" t="s">
        <v>3321</v>
      </c>
      <c r="K590" s="336"/>
      <c r="L590" s="335"/>
      <c r="M590" s="335"/>
      <c r="N590" s="391" t="s">
        <v>3418</v>
      </c>
      <c r="O590" s="391" t="s">
        <v>3390</v>
      </c>
    </row>
    <row r="591" spans="1:15" ht="75" x14ac:dyDescent="0.25">
      <c r="A591" s="46" t="s">
        <v>1129</v>
      </c>
      <c r="B591" s="47" t="s">
        <v>994</v>
      </c>
      <c r="C591" s="47" t="s">
        <v>1127</v>
      </c>
      <c r="D591" s="47">
        <v>10</v>
      </c>
      <c r="E591" s="46" t="s">
        <v>2794</v>
      </c>
      <c r="F591" s="41" t="s">
        <v>1130</v>
      </c>
      <c r="G591" s="42">
        <v>2</v>
      </c>
      <c r="H591" s="44">
        <v>1</v>
      </c>
      <c r="I591" s="326" t="s">
        <v>1701</v>
      </c>
      <c r="J591" s="336" t="s">
        <v>3321</v>
      </c>
      <c r="K591" s="336"/>
      <c r="L591" s="335"/>
      <c r="M591" s="335"/>
      <c r="N591" s="391" t="s">
        <v>3417</v>
      </c>
      <c r="O591" s="391"/>
    </row>
    <row r="592" spans="1:15" ht="75" x14ac:dyDescent="0.25">
      <c r="A592" s="46" t="s">
        <v>1131</v>
      </c>
      <c r="B592" s="47" t="s">
        <v>994</v>
      </c>
      <c r="C592" s="47" t="s">
        <v>1127</v>
      </c>
      <c r="D592" s="47">
        <v>11</v>
      </c>
      <c r="E592" s="46" t="s">
        <v>2795</v>
      </c>
      <c r="F592" s="41" t="s">
        <v>1132</v>
      </c>
      <c r="G592" s="42">
        <v>2</v>
      </c>
      <c r="H592" s="44">
        <v>1</v>
      </c>
      <c r="I592" s="326" t="s">
        <v>1701</v>
      </c>
      <c r="J592" s="336" t="s">
        <v>3348</v>
      </c>
      <c r="K592" s="336"/>
      <c r="L592" s="335" t="s">
        <v>3350</v>
      </c>
      <c r="M592" s="335"/>
      <c r="N592" s="391" t="s">
        <v>3420</v>
      </c>
      <c r="O592" s="391"/>
    </row>
    <row r="593" spans="1:15" ht="120" x14ac:dyDescent="0.25">
      <c r="A593" s="46" t="s">
        <v>1133</v>
      </c>
      <c r="B593" s="47" t="s">
        <v>994</v>
      </c>
      <c r="C593" s="47" t="s">
        <v>1127</v>
      </c>
      <c r="D593" s="47">
        <v>19</v>
      </c>
      <c r="E593" s="46" t="s">
        <v>2796</v>
      </c>
      <c r="F593" s="41" t="s">
        <v>1134</v>
      </c>
      <c r="G593" s="42">
        <v>2</v>
      </c>
      <c r="H593" s="44">
        <v>1</v>
      </c>
      <c r="I593" s="326" t="s">
        <v>1701</v>
      </c>
      <c r="J593" s="336" t="s">
        <v>3353</v>
      </c>
      <c r="K593" s="336"/>
      <c r="L593" s="335" t="s">
        <v>3350</v>
      </c>
      <c r="M593" s="335"/>
      <c r="N593" s="391" t="s">
        <v>3417</v>
      </c>
      <c r="O593" s="391"/>
    </row>
    <row r="594" spans="1:15" ht="90" x14ac:dyDescent="0.25">
      <c r="A594" s="46" t="s">
        <v>1135</v>
      </c>
      <c r="B594" s="47" t="s">
        <v>994</v>
      </c>
      <c r="C594" s="47" t="s">
        <v>1127</v>
      </c>
      <c r="D594" s="47">
        <v>20</v>
      </c>
      <c r="E594" s="46" t="s">
        <v>2797</v>
      </c>
      <c r="F594" s="41" t="s">
        <v>1136</v>
      </c>
      <c r="G594" s="42">
        <v>2</v>
      </c>
      <c r="H594" s="44">
        <v>1</v>
      </c>
      <c r="I594" s="326" t="s">
        <v>1701</v>
      </c>
      <c r="J594" s="336" t="s">
        <v>3349</v>
      </c>
      <c r="K594" s="336"/>
      <c r="L594" s="335" t="s">
        <v>3350</v>
      </c>
      <c r="M594" s="335"/>
      <c r="N594" s="391" t="s">
        <v>3420</v>
      </c>
      <c r="O594" s="391"/>
    </row>
    <row r="595" spans="1:15" ht="15" customHeight="1" x14ac:dyDescent="0.25">
      <c r="A595" s="46" t="s">
        <v>1137</v>
      </c>
      <c r="B595" s="47" t="s">
        <v>994</v>
      </c>
      <c r="C595" s="47" t="s">
        <v>1127</v>
      </c>
      <c r="D595" s="47">
        <v>21</v>
      </c>
      <c r="E595" s="46" t="s">
        <v>2798</v>
      </c>
      <c r="F595" s="39" t="s">
        <v>1138</v>
      </c>
      <c r="G595" s="48">
        <v>0</v>
      </c>
      <c r="H595" s="44">
        <v>1</v>
      </c>
      <c r="I595" s="326" t="s">
        <v>1701</v>
      </c>
      <c r="J595" s="336"/>
      <c r="K595" s="336"/>
      <c r="L595" s="335"/>
      <c r="M595" s="335"/>
      <c r="N595" s="391" t="s">
        <v>3417</v>
      </c>
      <c r="O595" s="391" t="s">
        <v>3419</v>
      </c>
    </row>
    <row r="596" spans="1:15" ht="15" customHeight="1" x14ac:dyDescent="0.25">
      <c r="A596" s="46" t="s">
        <v>1139</v>
      </c>
      <c r="B596" s="47" t="s">
        <v>994</v>
      </c>
      <c r="C596" s="47" t="s">
        <v>1127</v>
      </c>
      <c r="D596" s="47">
        <v>22</v>
      </c>
      <c r="E596" s="46" t="s">
        <v>2799</v>
      </c>
      <c r="F596" s="39" t="s">
        <v>1140</v>
      </c>
      <c r="G596" s="48">
        <v>0</v>
      </c>
      <c r="H596" s="44">
        <v>1</v>
      </c>
      <c r="I596" s="326" t="s">
        <v>1701</v>
      </c>
      <c r="J596" s="336"/>
      <c r="K596" s="336"/>
      <c r="L596" s="335"/>
      <c r="M596" s="335"/>
      <c r="N596" s="391" t="s">
        <v>3417</v>
      </c>
      <c r="O596" s="391" t="s">
        <v>3419</v>
      </c>
    </row>
    <row r="597" spans="1:15" ht="15" customHeight="1" x14ac:dyDescent="0.25">
      <c r="A597" s="46" t="s">
        <v>1141</v>
      </c>
      <c r="B597" s="47" t="s">
        <v>994</v>
      </c>
      <c r="C597" s="47" t="s">
        <v>1127</v>
      </c>
      <c r="D597" s="47">
        <v>23</v>
      </c>
      <c r="E597" s="46" t="s">
        <v>2800</v>
      </c>
      <c r="F597" s="43" t="s">
        <v>1142</v>
      </c>
      <c r="G597" s="48">
        <v>1</v>
      </c>
      <c r="H597" s="44">
        <v>1</v>
      </c>
      <c r="I597" s="326" t="s">
        <v>1701</v>
      </c>
      <c r="J597" s="336"/>
      <c r="K597" s="336"/>
      <c r="L597" s="335"/>
      <c r="M597" s="335"/>
      <c r="N597" s="391" t="s">
        <v>3421</v>
      </c>
      <c r="O597" s="391" t="s">
        <v>3388</v>
      </c>
    </row>
    <row r="598" spans="1:15" ht="15" customHeight="1" x14ac:dyDescent="0.25">
      <c r="A598" s="46" t="s">
        <v>1143</v>
      </c>
      <c r="B598" s="47" t="s">
        <v>994</v>
      </c>
      <c r="C598" s="47" t="s">
        <v>1127</v>
      </c>
      <c r="D598" s="47">
        <v>24</v>
      </c>
      <c r="E598" s="46" t="s">
        <v>2801</v>
      </c>
      <c r="F598" s="39" t="s">
        <v>1144</v>
      </c>
      <c r="G598" s="48">
        <v>0</v>
      </c>
      <c r="H598" s="44">
        <v>1</v>
      </c>
      <c r="I598" s="326" t="s">
        <v>1701</v>
      </c>
      <c r="J598" s="336"/>
      <c r="K598" s="336"/>
      <c r="L598" s="335"/>
      <c r="M598" s="335"/>
      <c r="N598" s="391" t="s">
        <v>3417</v>
      </c>
      <c r="O598" s="391"/>
    </row>
    <row r="599" spans="1:15" ht="75" x14ac:dyDescent="0.25">
      <c r="A599" s="46" t="s">
        <v>1145</v>
      </c>
      <c r="B599" s="47" t="s">
        <v>994</v>
      </c>
      <c r="C599" s="47" t="s">
        <v>1127</v>
      </c>
      <c r="D599" s="47">
        <v>25</v>
      </c>
      <c r="E599" s="46" t="s">
        <v>2802</v>
      </c>
      <c r="F599" s="41" t="s">
        <v>1146</v>
      </c>
      <c r="G599" s="42">
        <v>2</v>
      </c>
      <c r="H599" s="44">
        <v>1</v>
      </c>
      <c r="I599" s="326" t="s">
        <v>1701</v>
      </c>
      <c r="J599" s="336" t="s">
        <v>3351</v>
      </c>
      <c r="K599" s="336"/>
      <c r="L599" s="335"/>
      <c r="M599" s="335"/>
      <c r="N599" s="391" t="s">
        <v>3420</v>
      </c>
      <c r="O599" s="391"/>
    </row>
    <row r="600" spans="1:15" ht="15" customHeight="1" x14ac:dyDescent="0.25">
      <c r="A600" s="46" t="s">
        <v>1147</v>
      </c>
      <c r="B600" s="47" t="s">
        <v>994</v>
      </c>
      <c r="C600" s="47" t="s">
        <v>1127</v>
      </c>
      <c r="D600" s="47">
        <v>26</v>
      </c>
      <c r="E600" s="46" t="s">
        <v>2803</v>
      </c>
      <c r="F600" s="43" t="s">
        <v>1148</v>
      </c>
      <c r="G600" s="44">
        <v>1</v>
      </c>
      <c r="H600" s="44">
        <v>1</v>
      </c>
      <c r="I600" s="326" t="s">
        <v>1701</v>
      </c>
      <c r="J600" s="336"/>
      <c r="K600" s="336"/>
      <c r="L600" s="335"/>
      <c r="M600" s="335"/>
      <c r="N600" s="391" t="s">
        <v>3420</v>
      </c>
      <c r="O600" s="391"/>
    </row>
    <row r="601" spans="1:15" ht="15" customHeight="1" x14ac:dyDescent="0.25">
      <c r="A601" s="46" t="s">
        <v>1149</v>
      </c>
      <c r="B601" s="47" t="s">
        <v>994</v>
      </c>
      <c r="C601" s="47" t="s">
        <v>1127</v>
      </c>
      <c r="D601" s="47">
        <v>29</v>
      </c>
      <c r="E601" s="46" t="s">
        <v>2804</v>
      </c>
      <c r="F601" s="39" t="s">
        <v>1150</v>
      </c>
      <c r="G601" s="48">
        <v>0</v>
      </c>
      <c r="H601" s="44">
        <v>1</v>
      </c>
      <c r="I601" s="326" t="s">
        <v>1701</v>
      </c>
      <c r="J601" s="336"/>
      <c r="K601" s="336"/>
      <c r="L601" s="335"/>
      <c r="M601" s="335"/>
      <c r="N601" s="391" t="s">
        <v>3417</v>
      </c>
      <c r="O601" s="391" t="s">
        <v>3419</v>
      </c>
    </row>
    <row r="602" spans="1:15" ht="15" customHeight="1" x14ac:dyDescent="0.25">
      <c r="A602" s="46" t="s">
        <v>1151</v>
      </c>
      <c r="B602" s="47" t="s">
        <v>994</v>
      </c>
      <c r="C602" s="47" t="s">
        <v>1127</v>
      </c>
      <c r="D602" s="47">
        <v>30</v>
      </c>
      <c r="E602" s="46" t="s">
        <v>2805</v>
      </c>
      <c r="F602" s="39" t="s">
        <v>1152</v>
      </c>
      <c r="G602" s="44">
        <v>0</v>
      </c>
      <c r="H602" s="44">
        <v>1</v>
      </c>
      <c r="I602" s="326" t="s">
        <v>1701</v>
      </c>
      <c r="J602" s="336"/>
      <c r="K602" s="336"/>
      <c r="L602" s="335"/>
      <c r="M602" s="335"/>
      <c r="N602" s="391" t="s">
        <v>3417</v>
      </c>
      <c r="O602" s="391"/>
    </row>
    <row r="603" spans="1:15" ht="15" customHeight="1" x14ac:dyDescent="0.25">
      <c r="A603" s="46" t="s">
        <v>1153</v>
      </c>
      <c r="B603" s="47" t="s">
        <v>994</v>
      </c>
      <c r="C603" s="47" t="s">
        <v>1127</v>
      </c>
      <c r="D603" s="47">
        <v>40</v>
      </c>
      <c r="E603" s="46" t="s">
        <v>2806</v>
      </c>
      <c r="F603" s="39" t="s">
        <v>1154</v>
      </c>
      <c r="G603" s="44">
        <v>0</v>
      </c>
      <c r="H603" s="44">
        <v>1</v>
      </c>
      <c r="I603" s="326" t="s">
        <v>1701</v>
      </c>
      <c r="J603" s="336"/>
      <c r="K603" s="336"/>
      <c r="L603" s="335"/>
      <c r="M603" s="335"/>
      <c r="N603" s="391" t="s">
        <v>3417</v>
      </c>
      <c r="O603" s="391"/>
    </row>
    <row r="604" spans="1:15" ht="15" customHeight="1" x14ac:dyDescent="0.25">
      <c r="A604" s="46" t="s">
        <v>1155</v>
      </c>
      <c r="B604" s="47" t="s">
        <v>994</v>
      </c>
      <c r="C604" s="47" t="s">
        <v>1127</v>
      </c>
      <c r="D604" s="47">
        <v>41</v>
      </c>
      <c r="E604" s="46" t="s">
        <v>2807</v>
      </c>
      <c r="F604" s="39" t="s">
        <v>1156</v>
      </c>
      <c r="G604" s="44">
        <v>0</v>
      </c>
      <c r="H604" s="44">
        <v>1</v>
      </c>
      <c r="I604" s="326" t="s">
        <v>1701</v>
      </c>
      <c r="J604" s="336"/>
      <c r="K604" s="336"/>
      <c r="L604" s="335"/>
      <c r="M604" s="335"/>
      <c r="N604" s="391" t="s">
        <v>3417</v>
      </c>
      <c r="O604" s="391"/>
    </row>
    <row r="605" spans="1:15" ht="15" customHeight="1" x14ac:dyDescent="0.25">
      <c r="A605" s="46" t="s">
        <v>1157</v>
      </c>
      <c r="B605" s="47" t="s">
        <v>994</v>
      </c>
      <c r="C605" s="47" t="s">
        <v>1127</v>
      </c>
      <c r="D605" s="47">
        <v>42</v>
      </c>
      <c r="E605" s="46" t="s">
        <v>2808</v>
      </c>
      <c r="F605" s="39" t="s">
        <v>1158</v>
      </c>
      <c r="G605" s="44">
        <v>0</v>
      </c>
      <c r="H605" s="44">
        <v>1</v>
      </c>
      <c r="I605" s="326" t="s">
        <v>1701</v>
      </c>
      <c r="J605" s="336"/>
      <c r="K605" s="336"/>
      <c r="L605" s="335"/>
      <c r="M605" s="335"/>
      <c r="N605" s="391" t="s">
        <v>3417</v>
      </c>
      <c r="O605" s="391"/>
    </row>
    <row r="606" spans="1:15" ht="15" customHeight="1" x14ac:dyDescent="0.25">
      <c r="A606" s="46" t="s">
        <v>1159</v>
      </c>
      <c r="B606" s="47" t="s">
        <v>994</v>
      </c>
      <c r="C606" s="47" t="s">
        <v>1127</v>
      </c>
      <c r="D606" s="47">
        <v>43</v>
      </c>
      <c r="E606" s="46" t="s">
        <v>2809</v>
      </c>
      <c r="F606" s="39" t="s">
        <v>1160</v>
      </c>
      <c r="G606" s="44">
        <v>0</v>
      </c>
      <c r="H606" s="44">
        <v>1</v>
      </c>
      <c r="I606" s="326" t="s">
        <v>1701</v>
      </c>
      <c r="J606" s="336"/>
      <c r="K606" s="336"/>
      <c r="L606" s="335"/>
      <c r="M606" s="335"/>
      <c r="N606" s="391" t="s">
        <v>3417</v>
      </c>
      <c r="O606" s="391"/>
    </row>
    <row r="607" spans="1:15" ht="15" customHeight="1" x14ac:dyDescent="0.25">
      <c r="A607" s="46" t="s">
        <v>1161</v>
      </c>
      <c r="B607" s="47" t="s">
        <v>994</v>
      </c>
      <c r="C607" s="47" t="s">
        <v>1127</v>
      </c>
      <c r="D607" s="47">
        <v>50</v>
      </c>
      <c r="E607" s="46" t="s">
        <v>2810</v>
      </c>
      <c r="F607" s="39" t="s">
        <v>1162</v>
      </c>
      <c r="G607" s="44">
        <v>0</v>
      </c>
      <c r="H607" s="44">
        <v>1</v>
      </c>
      <c r="I607" s="326" t="s">
        <v>1701</v>
      </c>
      <c r="J607" s="336"/>
      <c r="K607" s="336"/>
      <c r="L607" s="335"/>
      <c r="M607" s="335"/>
      <c r="N607" s="391" t="s">
        <v>3417</v>
      </c>
      <c r="O607" s="391"/>
    </row>
    <row r="608" spans="1:15" ht="15" customHeight="1" x14ac:dyDescent="0.25">
      <c r="A608" s="46" t="s">
        <v>1163</v>
      </c>
      <c r="B608" s="47" t="s">
        <v>994</v>
      </c>
      <c r="C608" s="47" t="s">
        <v>1127</v>
      </c>
      <c r="D608" s="47">
        <v>51</v>
      </c>
      <c r="E608" s="46" t="s">
        <v>2811</v>
      </c>
      <c r="F608" s="39" t="s">
        <v>1164</v>
      </c>
      <c r="G608" s="44">
        <v>0</v>
      </c>
      <c r="H608" s="44">
        <v>1</v>
      </c>
      <c r="I608" s="326" t="s">
        <v>1701</v>
      </c>
      <c r="J608" s="336"/>
      <c r="K608" s="336"/>
      <c r="L608" s="335"/>
      <c r="M608" s="335"/>
      <c r="N608" s="391" t="s">
        <v>3417</v>
      </c>
      <c r="O608" s="391"/>
    </row>
    <row r="609" spans="1:15" ht="15" customHeight="1" x14ac:dyDescent="0.25">
      <c r="A609" s="46" t="s">
        <v>1165</v>
      </c>
      <c r="B609" s="47" t="s">
        <v>994</v>
      </c>
      <c r="C609" s="47" t="s">
        <v>1127</v>
      </c>
      <c r="D609" s="47">
        <v>52</v>
      </c>
      <c r="E609" s="46" t="s">
        <v>2812</v>
      </c>
      <c r="F609" s="39" t="s">
        <v>1166</v>
      </c>
      <c r="G609" s="44">
        <v>0</v>
      </c>
      <c r="H609" s="44">
        <v>1</v>
      </c>
      <c r="I609" s="326" t="s">
        <v>1701</v>
      </c>
      <c r="J609" s="336"/>
      <c r="K609" s="336"/>
      <c r="L609" s="335"/>
      <c r="M609" s="335"/>
      <c r="N609" s="391" t="s">
        <v>3417</v>
      </c>
      <c r="O609" s="391"/>
    </row>
    <row r="610" spans="1:15" ht="15" customHeight="1" x14ac:dyDescent="0.25">
      <c r="A610" s="46" t="s">
        <v>1167</v>
      </c>
      <c r="B610" s="47" t="s">
        <v>994</v>
      </c>
      <c r="C610" s="47" t="s">
        <v>1127</v>
      </c>
      <c r="D610" s="47">
        <v>53</v>
      </c>
      <c r="E610" s="46" t="s">
        <v>2813</v>
      </c>
      <c r="F610" s="39" t="s">
        <v>1168</v>
      </c>
      <c r="G610" s="44">
        <v>0</v>
      </c>
      <c r="H610" s="44">
        <v>1</v>
      </c>
      <c r="I610" s="326" t="s">
        <v>1701</v>
      </c>
      <c r="J610" s="336"/>
      <c r="K610" s="336"/>
      <c r="L610" s="335"/>
      <c r="M610" s="335"/>
      <c r="N610" s="391" t="s">
        <v>3417</v>
      </c>
      <c r="O610" s="391"/>
    </row>
    <row r="611" spans="1:15" ht="15" customHeight="1" x14ac:dyDescent="0.25">
      <c r="A611" s="46" t="s">
        <v>1169</v>
      </c>
      <c r="B611" s="47" t="s">
        <v>994</v>
      </c>
      <c r="C611" s="47" t="s">
        <v>1127</v>
      </c>
      <c r="D611" s="47">
        <v>54</v>
      </c>
      <c r="E611" s="46" t="s">
        <v>2814</v>
      </c>
      <c r="F611" s="39" t="s">
        <v>1170</v>
      </c>
      <c r="G611" s="44">
        <v>0</v>
      </c>
      <c r="H611" s="44">
        <v>1</v>
      </c>
      <c r="I611" s="326" t="s">
        <v>1701</v>
      </c>
      <c r="J611" s="336"/>
      <c r="K611" s="336"/>
      <c r="L611" s="335"/>
      <c r="M611" s="335"/>
      <c r="N611" s="391" t="s">
        <v>3417</v>
      </c>
      <c r="O611" s="391"/>
    </row>
    <row r="612" spans="1:15" ht="15" customHeight="1" x14ac:dyDescent="0.25">
      <c r="A612" s="46" t="s">
        <v>1171</v>
      </c>
      <c r="B612" s="47" t="s">
        <v>994</v>
      </c>
      <c r="C612" s="47" t="s">
        <v>1127</v>
      </c>
      <c r="D612" s="47">
        <v>59</v>
      </c>
      <c r="E612" s="46" t="s">
        <v>2815</v>
      </c>
      <c r="F612" s="39" t="s">
        <v>1172</v>
      </c>
      <c r="G612" s="44">
        <v>0</v>
      </c>
      <c r="H612" s="44">
        <v>1</v>
      </c>
      <c r="I612" s="326" t="s">
        <v>1701</v>
      </c>
      <c r="J612" s="336"/>
      <c r="K612" s="336"/>
      <c r="L612" s="335"/>
      <c r="M612" s="335"/>
      <c r="N612" s="391" t="s">
        <v>3417</v>
      </c>
      <c r="O612" s="391"/>
    </row>
    <row r="613" spans="1:15" ht="15" customHeight="1" x14ac:dyDescent="0.25">
      <c r="A613" s="46" t="s">
        <v>1173</v>
      </c>
      <c r="B613" s="47" t="s">
        <v>994</v>
      </c>
      <c r="C613" s="47" t="s">
        <v>1127</v>
      </c>
      <c r="D613" s="47">
        <v>60</v>
      </c>
      <c r="E613" s="46" t="s">
        <v>2816</v>
      </c>
      <c r="F613" s="39" t="s">
        <v>1174</v>
      </c>
      <c r="G613" s="44">
        <v>0</v>
      </c>
      <c r="H613" s="44">
        <v>1</v>
      </c>
      <c r="I613" s="326" t="s">
        <v>1701</v>
      </c>
      <c r="J613" s="336"/>
      <c r="K613" s="336"/>
      <c r="L613" s="335"/>
      <c r="M613" s="335"/>
      <c r="N613" s="391" t="s">
        <v>3417</v>
      </c>
      <c r="O613" s="391"/>
    </row>
    <row r="614" spans="1:15" ht="15" customHeight="1" x14ac:dyDescent="0.25">
      <c r="A614" s="46" t="s">
        <v>1175</v>
      </c>
      <c r="B614" s="47" t="s">
        <v>994</v>
      </c>
      <c r="C614" s="47" t="s">
        <v>1127</v>
      </c>
      <c r="D614" s="47">
        <v>61</v>
      </c>
      <c r="E614" s="46" t="s">
        <v>2817</v>
      </c>
      <c r="F614" s="39" t="s">
        <v>1176</v>
      </c>
      <c r="G614" s="44">
        <v>0</v>
      </c>
      <c r="H614" s="44">
        <v>1</v>
      </c>
      <c r="I614" s="326" t="s">
        <v>1701</v>
      </c>
      <c r="J614" s="336"/>
      <c r="K614" s="336"/>
      <c r="L614" s="335"/>
      <c r="M614" s="335"/>
      <c r="N614" s="391" t="s">
        <v>3417</v>
      </c>
      <c r="O614" s="391"/>
    </row>
    <row r="615" spans="1:15" ht="15" customHeight="1" x14ac:dyDescent="0.25">
      <c r="A615" s="46" t="s">
        <v>1177</v>
      </c>
      <c r="B615" s="47" t="s">
        <v>994</v>
      </c>
      <c r="C615" s="47" t="s">
        <v>1127</v>
      </c>
      <c r="D615" s="47">
        <v>62</v>
      </c>
      <c r="E615" s="46" t="s">
        <v>2818</v>
      </c>
      <c r="F615" s="39" t="s">
        <v>1178</v>
      </c>
      <c r="G615" s="44">
        <v>0</v>
      </c>
      <c r="H615" s="44">
        <v>1</v>
      </c>
      <c r="I615" s="326" t="s">
        <v>1701</v>
      </c>
      <c r="J615" s="336"/>
      <c r="K615" s="336"/>
      <c r="L615" s="335"/>
      <c r="M615" s="335"/>
      <c r="N615" s="391" t="s">
        <v>3417</v>
      </c>
      <c r="O615" s="391"/>
    </row>
    <row r="616" spans="1:15" ht="15" customHeight="1" x14ac:dyDescent="0.25">
      <c r="A616" s="46" t="s">
        <v>1179</v>
      </c>
      <c r="B616" s="47" t="s">
        <v>994</v>
      </c>
      <c r="C616" s="47" t="s">
        <v>1127</v>
      </c>
      <c r="D616" s="47">
        <v>63</v>
      </c>
      <c r="E616" s="46" t="s">
        <v>2819</v>
      </c>
      <c r="F616" s="39" t="s">
        <v>1180</v>
      </c>
      <c r="G616" s="44">
        <v>0</v>
      </c>
      <c r="H616" s="44">
        <v>1</v>
      </c>
      <c r="I616" s="326" t="s">
        <v>1701</v>
      </c>
      <c r="J616" s="336"/>
      <c r="K616" s="336"/>
      <c r="L616" s="335"/>
      <c r="M616" s="335"/>
      <c r="N616" s="391" t="s">
        <v>3417</v>
      </c>
      <c r="O616" s="391"/>
    </row>
    <row r="617" spans="1:15" ht="15" customHeight="1" x14ac:dyDescent="0.25">
      <c r="A617" s="46" t="s">
        <v>1181</v>
      </c>
      <c r="B617" s="47" t="s">
        <v>994</v>
      </c>
      <c r="C617" s="47" t="s">
        <v>1127</v>
      </c>
      <c r="D617" s="47">
        <v>64</v>
      </c>
      <c r="E617" s="46" t="s">
        <v>2820</v>
      </c>
      <c r="F617" s="39" t="s">
        <v>1182</v>
      </c>
      <c r="G617" s="44">
        <v>0</v>
      </c>
      <c r="H617" s="44">
        <v>1</v>
      </c>
      <c r="I617" s="326" t="s">
        <v>1701</v>
      </c>
      <c r="J617" s="336"/>
      <c r="K617" s="336"/>
      <c r="L617" s="335"/>
      <c r="M617" s="335"/>
      <c r="N617" s="391" t="s">
        <v>3417</v>
      </c>
      <c r="O617" s="391"/>
    </row>
    <row r="618" spans="1:15" ht="15" customHeight="1" x14ac:dyDescent="0.25">
      <c r="A618" s="46" t="s">
        <v>1183</v>
      </c>
      <c r="B618" s="47" t="s">
        <v>994</v>
      </c>
      <c r="C618" s="47" t="s">
        <v>1127</v>
      </c>
      <c r="D618" s="47">
        <v>65</v>
      </c>
      <c r="E618" s="46" t="s">
        <v>2821</v>
      </c>
      <c r="F618" s="39" t="s">
        <v>1184</v>
      </c>
      <c r="G618" s="44">
        <v>0</v>
      </c>
      <c r="H618" s="44">
        <v>1</v>
      </c>
      <c r="I618" s="326" t="s">
        <v>1701</v>
      </c>
      <c r="J618" s="336"/>
      <c r="K618" s="336"/>
      <c r="L618" s="335"/>
      <c r="M618" s="335"/>
      <c r="N618" s="391" t="s">
        <v>3417</v>
      </c>
      <c r="O618" s="391"/>
    </row>
    <row r="619" spans="1:15" ht="15" customHeight="1" x14ac:dyDescent="0.25">
      <c r="A619" s="46" t="s">
        <v>1185</v>
      </c>
      <c r="B619" s="47" t="s">
        <v>994</v>
      </c>
      <c r="C619" s="47" t="s">
        <v>1127</v>
      </c>
      <c r="D619" s="47">
        <v>70</v>
      </c>
      <c r="E619" s="46" t="s">
        <v>2822</v>
      </c>
      <c r="F619" s="39" t="s">
        <v>1186</v>
      </c>
      <c r="G619" s="44">
        <v>0</v>
      </c>
      <c r="H619" s="44">
        <v>1</v>
      </c>
      <c r="I619" s="326" t="s">
        <v>1701</v>
      </c>
      <c r="J619" s="336"/>
      <c r="K619" s="336"/>
      <c r="L619" s="335"/>
      <c r="M619" s="335"/>
      <c r="N619" s="391" t="s">
        <v>3417</v>
      </c>
      <c r="O619" s="391"/>
    </row>
    <row r="620" spans="1:15" ht="15" customHeight="1" x14ac:dyDescent="0.25">
      <c r="A620" s="46" t="s">
        <v>1187</v>
      </c>
      <c r="B620" s="47" t="s">
        <v>994</v>
      </c>
      <c r="C620" s="47" t="s">
        <v>1127</v>
      </c>
      <c r="D620" s="47">
        <v>71</v>
      </c>
      <c r="E620" s="46" t="s">
        <v>2823</v>
      </c>
      <c r="F620" s="39" t="s">
        <v>1188</v>
      </c>
      <c r="G620" s="44">
        <v>0</v>
      </c>
      <c r="H620" s="44">
        <v>1</v>
      </c>
      <c r="I620" s="326" t="s">
        <v>1701</v>
      </c>
      <c r="J620" s="336"/>
      <c r="K620" s="336"/>
      <c r="L620" s="335"/>
      <c r="M620" s="335"/>
      <c r="N620" s="391" t="s">
        <v>3417</v>
      </c>
      <c r="O620" s="391"/>
    </row>
    <row r="621" spans="1:15" ht="15" customHeight="1" x14ac:dyDescent="0.25">
      <c r="A621" s="46" t="s">
        <v>1189</v>
      </c>
      <c r="B621" s="47" t="s">
        <v>994</v>
      </c>
      <c r="C621" s="47" t="s">
        <v>1127</v>
      </c>
      <c r="D621" s="47">
        <v>72</v>
      </c>
      <c r="E621" s="46" t="s">
        <v>2824</v>
      </c>
      <c r="F621" s="39" t="s">
        <v>3315</v>
      </c>
      <c r="G621" s="44">
        <v>0</v>
      </c>
      <c r="H621" s="44">
        <v>1</v>
      </c>
      <c r="I621" s="326" t="s">
        <v>1701</v>
      </c>
      <c r="J621" s="336"/>
      <c r="K621" s="336"/>
      <c r="L621" s="335"/>
      <c r="M621" s="335"/>
      <c r="N621" s="391" t="s">
        <v>3417</v>
      </c>
      <c r="O621" s="391"/>
    </row>
    <row r="622" spans="1:15" ht="15" customHeight="1" x14ac:dyDescent="0.25">
      <c r="A622" s="46" t="s">
        <v>1190</v>
      </c>
      <c r="B622" s="47" t="s">
        <v>994</v>
      </c>
      <c r="C622" s="47" t="s">
        <v>1127</v>
      </c>
      <c r="D622" s="47">
        <v>73</v>
      </c>
      <c r="E622" s="46" t="s">
        <v>2825</v>
      </c>
      <c r="F622" s="39" t="s">
        <v>1191</v>
      </c>
      <c r="G622" s="44">
        <v>0</v>
      </c>
      <c r="H622" s="44">
        <v>1</v>
      </c>
      <c r="I622" s="326" t="s">
        <v>1701</v>
      </c>
      <c r="J622" s="336"/>
      <c r="K622" s="336"/>
      <c r="L622" s="335"/>
      <c r="M622" s="335"/>
      <c r="N622" s="391" t="s">
        <v>3417</v>
      </c>
      <c r="O622" s="391"/>
    </row>
    <row r="623" spans="1:15" ht="15" customHeight="1" x14ac:dyDescent="0.25">
      <c r="A623" s="46" t="s">
        <v>1192</v>
      </c>
      <c r="B623" s="47" t="s">
        <v>994</v>
      </c>
      <c r="C623" s="47" t="s">
        <v>1127</v>
      </c>
      <c r="D623" s="47">
        <v>74</v>
      </c>
      <c r="E623" s="46" t="s">
        <v>2826</v>
      </c>
      <c r="F623" s="39" t="s">
        <v>1193</v>
      </c>
      <c r="G623" s="44">
        <v>0</v>
      </c>
      <c r="H623" s="44">
        <v>1</v>
      </c>
      <c r="I623" s="326" t="s">
        <v>1701</v>
      </c>
      <c r="J623" s="336"/>
      <c r="K623" s="336"/>
      <c r="L623" s="335"/>
      <c r="M623" s="335"/>
      <c r="N623" s="391" t="s">
        <v>3417</v>
      </c>
      <c r="O623" s="391"/>
    </row>
    <row r="624" spans="1:15" ht="15" customHeight="1" x14ac:dyDescent="0.25">
      <c r="A624" s="46" t="s">
        <v>1194</v>
      </c>
      <c r="B624" s="47" t="s">
        <v>994</v>
      </c>
      <c r="C624" s="47" t="s">
        <v>1127</v>
      </c>
      <c r="D624" s="47">
        <v>75</v>
      </c>
      <c r="E624" s="46" t="s">
        <v>2827</v>
      </c>
      <c r="F624" s="39" t="s">
        <v>1195</v>
      </c>
      <c r="G624" s="44">
        <v>0</v>
      </c>
      <c r="H624" s="44">
        <v>1</v>
      </c>
      <c r="I624" s="326" t="s">
        <v>1701</v>
      </c>
      <c r="J624" s="336"/>
      <c r="K624" s="336"/>
      <c r="L624" s="335"/>
      <c r="M624" s="335"/>
      <c r="N624" s="391" t="s">
        <v>3417</v>
      </c>
      <c r="O624" s="391"/>
    </row>
    <row r="625" spans="1:15" ht="15" customHeight="1" x14ac:dyDescent="0.25">
      <c r="A625" s="46" t="s">
        <v>1196</v>
      </c>
      <c r="B625" s="47" t="s">
        <v>994</v>
      </c>
      <c r="C625" s="47" t="s">
        <v>1127</v>
      </c>
      <c r="D625" s="47">
        <v>76</v>
      </c>
      <c r="E625" s="46" t="s">
        <v>2828</v>
      </c>
      <c r="F625" s="39" t="s">
        <v>1197</v>
      </c>
      <c r="G625" s="48">
        <v>0</v>
      </c>
      <c r="H625" s="44">
        <v>1</v>
      </c>
      <c r="I625" s="326" t="s">
        <v>1701</v>
      </c>
      <c r="J625" s="336"/>
      <c r="K625" s="336"/>
      <c r="L625" s="335"/>
      <c r="M625" s="335"/>
      <c r="N625" s="391" t="s">
        <v>3417</v>
      </c>
      <c r="O625" s="391" t="s">
        <v>3419</v>
      </c>
    </row>
    <row r="626" spans="1:15" ht="15" customHeight="1" x14ac:dyDescent="0.25">
      <c r="A626" s="46" t="s">
        <v>1198</v>
      </c>
      <c r="B626" s="47" t="s">
        <v>994</v>
      </c>
      <c r="C626" s="47" t="s">
        <v>1127</v>
      </c>
      <c r="D626" s="47">
        <v>77</v>
      </c>
      <c r="E626" s="46" t="s">
        <v>2829</v>
      </c>
      <c r="F626" s="39" t="s">
        <v>1199</v>
      </c>
      <c r="G626" s="44">
        <v>0</v>
      </c>
      <c r="H626" s="44">
        <v>1</v>
      </c>
      <c r="I626" s="326" t="s">
        <v>1701</v>
      </c>
      <c r="J626" s="336"/>
      <c r="K626" s="336"/>
      <c r="L626" s="335"/>
      <c r="M626" s="335"/>
      <c r="N626" s="391" t="s">
        <v>3417</v>
      </c>
      <c r="O626" s="391"/>
    </row>
    <row r="627" spans="1:15" ht="15" customHeight="1" x14ac:dyDescent="0.25">
      <c r="A627" s="46" t="s">
        <v>1200</v>
      </c>
      <c r="B627" s="47" t="s">
        <v>994</v>
      </c>
      <c r="C627" s="47" t="s">
        <v>1127</v>
      </c>
      <c r="D627" s="47">
        <v>78</v>
      </c>
      <c r="E627" s="46" t="s">
        <v>2830</v>
      </c>
      <c r="F627" s="39" t="s">
        <v>1201</v>
      </c>
      <c r="G627" s="44">
        <v>0</v>
      </c>
      <c r="H627" s="44">
        <v>1</v>
      </c>
      <c r="I627" s="326" t="s">
        <v>1701</v>
      </c>
      <c r="J627" s="336"/>
      <c r="K627" s="336"/>
      <c r="L627" s="335"/>
      <c r="M627" s="335"/>
      <c r="N627" s="391" t="s">
        <v>3417</v>
      </c>
      <c r="O627" s="391"/>
    </row>
    <row r="628" spans="1:15" ht="15" customHeight="1" x14ac:dyDescent="0.25">
      <c r="A628" s="46" t="s">
        <v>1202</v>
      </c>
      <c r="B628" s="47" t="s">
        <v>994</v>
      </c>
      <c r="C628" s="47" t="s">
        <v>1127</v>
      </c>
      <c r="D628" s="47">
        <v>79</v>
      </c>
      <c r="E628" s="46" t="s">
        <v>2831</v>
      </c>
      <c r="F628" s="39" t="s">
        <v>1203</v>
      </c>
      <c r="G628" s="44">
        <v>0</v>
      </c>
      <c r="H628" s="44">
        <v>1</v>
      </c>
      <c r="I628" s="326" t="s">
        <v>1701</v>
      </c>
      <c r="J628" s="336"/>
      <c r="K628" s="336"/>
      <c r="L628" s="335"/>
      <c r="M628" s="335"/>
      <c r="N628" s="391" t="s">
        <v>3417</v>
      </c>
      <c r="O628" s="391"/>
    </row>
    <row r="629" spans="1:15" ht="15" customHeight="1" x14ac:dyDescent="0.25">
      <c r="A629" s="46" t="s">
        <v>1204</v>
      </c>
      <c r="B629" s="47" t="s">
        <v>994</v>
      </c>
      <c r="C629" s="47" t="s">
        <v>1127</v>
      </c>
      <c r="D629" s="47">
        <v>80</v>
      </c>
      <c r="E629" s="46" t="s">
        <v>2832</v>
      </c>
      <c r="F629" s="39" t="s">
        <v>1205</v>
      </c>
      <c r="G629" s="44">
        <v>0</v>
      </c>
      <c r="H629" s="44">
        <v>1</v>
      </c>
      <c r="I629" s="326" t="s">
        <v>1701</v>
      </c>
      <c r="J629" s="336"/>
      <c r="K629" s="336"/>
      <c r="L629" s="335"/>
      <c r="M629" s="335"/>
      <c r="N629" s="391" t="s">
        <v>3417</v>
      </c>
      <c r="O629" s="391"/>
    </row>
    <row r="630" spans="1:15" ht="90" x14ac:dyDescent="0.25">
      <c r="A630" s="46" t="s">
        <v>1206</v>
      </c>
      <c r="B630" s="47" t="s">
        <v>994</v>
      </c>
      <c r="C630" s="47" t="s">
        <v>1127</v>
      </c>
      <c r="D630" s="47">
        <v>81</v>
      </c>
      <c r="E630" s="46" t="s">
        <v>2833</v>
      </c>
      <c r="F630" s="41" t="s">
        <v>1207</v>
      </c>
      <c r="G630" s="42">
        <v>2</v>
      </c>
      <c r="H630" s="44">
        <v>1</v>
      </c>
      <c r="I630" s="326" t="s">
        <v>1701</v>
      </c>
      <c r="J630" s="336" t="s">
        <v>3349</v>
      </c>
      <c r="K630" s="336"/>
      <c r="L630" s="335" t="s">
        <v>3350</v>
      </c>
      <c r="M630" s="335"/>
      <c r="N630" s="391" t="s">
        <v>3420</v>
      </c>
      <c r="O630" s="391"/>
    </row>
    <row r="631" spans="1:15" ht="15" customHeight="1" x14ac:dyDescent="0.25">
      <c r="A631" s="46" t="s">
        <v>1208</v>
      </c>
      <c r="B631" s="47" t="s">
        <v>994</v>
      </c>
      <c r="C631" s="47" t="s">
        <v>1127</v>
      </c>
      <c r="D631" s="47">
        <v>82</v>
      </c>
      <c r="E631" s="46" t="s">
        <v>2834</v>
      </c>
      <c r="F631" s="39" t="s">
        <v>1209</v>
      </c>
      <c r="G631" s="44">
        <v>0</v>
      </c>
      <c r="H631" s="44">
        <v>1</v>
      </c>
      <c r="I631" s="326" t="s">
        <v>1701</v>
      </c>
      <c r="J631" s="336"/>
      <c r="K631" s="336"/>
      <c r="L631" s="335"/>
      <c r="M631" s="335"/>
      <c r="N631" s="391" t="s">
        <v>3417</v>
      </c>
      <c r="O631" s="391"/>
    </row>
    <row r="632" spans="1:15" ht="15" customHeight="1" x14ac:dyDescent="0.25">
      <c r="A632" s="46" t="s">
        <v>1210</v>
      </c>
      <c r="B632" s="47" t="s">
        <v>994</v>
      </c>
      <c r="C632" s="47" t="s">
        <v>1127</v>
      </c>
      <c r="D632" s="47">
        <v>89</v>
      </c>
      <c r="E632" s="46" t="s">
        <v>2835</v>
      </c>
      <c r="F632" s="39" t="s">
        <v>1211</v>
      </c>
      <c r="G632" s="44">
        <v>0</v>
      </c>
      <c r="H632" s="44">
        <v>1</v>
      </c>
      <c r="I632" s="326" t="s">
        <v>1701</v>
      </c>
      <c r="J632" s="336"/>
      <c r="K632" s="336"/>
      <c r="L632" s="335"/>
      <c r="M632" s="335"/>
      <c r="N632" s="391" t="s">
        <v>3417</v>
      </c>
      <c r="O632" s="391"/>
    </row>
    <row r="633" spans="1:15" ht="75" x14ac:dyDescent="0.25">
      <c r="A633" s="46" t="s">
        <v>1212</v>
      </c>
      <c r="B633" s="47" t="s">
        <v>994</v>
      </c>
      <c r="C633" s="47" t="s">
        <v>1127</v>
      </c>
      <c r="D633" s="47">
        <v>90</v>
      </c>
      <c r="E633" s="46" t="s">
        <v>2836</v>
      </c>
      <c r="F633" s="41" t="s">
        <v>1213</v>
      </c>
      <c r="G633" s="42">
        <v>2</v>
      </c>
      <c r="H633" s="44">
        <v>1</v>
      </c>
      <c r="I633" s="326" t="s">
        <v>1701</v>
      </c>
      <c r="J633" s="336" t="s">
        <v>3321</v>
      </c>
      <c r="K633" s="336"/>
      <c r="L633" s="335"/>
      <c r="M633" s="335"/>
      <c r="N633" s="391" t="s">
        <v>3417</v>
      </c>
      <c r="O633" s="391"/>
    </row>
    <row r="634" spans="1:15" ht="123" customHeight="1" x14ac:dyDescent="0.25">
      <c r="A634" s="46" t="s">
        <v>1214</v>
      </c>
      <c r="B634" s="47" t="s">
        <v>994</v>
      </c>
      <c r="C634" s="47" t="s">
        <v>1127</v>
      </c>
      <c r="D634" s="47">
        <v>91</v>
      </c>
      <c r="E634" s="46" t="s">
        <v>2837</v>
      </c>
      <c r="F634" s="41" t="s">
        <v>1215</v>
      </c>
      <c r="G634" s="42">
        <v>2</v>
      </c>
      <c r="H634" s="44">
        <v>1</v>
      </c>
      <c r="I634" s="326" t="s">
        <v>1701</v>
      </c>
      <c r="J634" s="384" t="s">
        <v>3354</v>
      </c>
      <c r="K634" s="336"/>
      <c r="L634" s="335" t="s">
        <v>3355</v>
      </c>
      <c r="M634" s="335"/>
      <c r="N634" s="391" t="s">
        <v>3417</v>
      </c>
      <c r="O634" s="391"/>
    </row>
    <row r="635" spans="1:15" ht="15" customHeight="1" x14ac:dyDescent="0.25">
      <c r="A635" s="46" t="s">
        <v>1216</v>
      </c>
      <c r="B635" s="47" t="s">
        <v>994</v>
      </c>
      <c r="C635" s="47" t="s">
        <v>1127</v>
      </c>
      <c r="D635" s="47">
        <v>99</v>
      </c>
      <c r="E635" s="46" t="s">
        <v>2838</v>
      </c>
      <c r="F635" s="39" t="s">
        <v>1217</v>
      </c>
      <c r="G635" s="44">
        <v>0</v>
      </c>
      <c r="H635" s="44">
        <v>1</v>
      </c>
      <c r="I635" s="326" t="s">
        <v>1701</v>
      </c>
      <c r="J635" s="336"/>
      <c r="K635" s="336"/>
      <c r="L635" s="335"/>
      <c r="M635" s="335"/>
      <c r="N635" s="391" t="s">
        <v>3417</v>
      </c>
      <c r="O635" s="391"/>
    </row>
    <row r="636" spans="1:15" ht="15" customHeight="1" x14ac:dyDescent="0.25">
      <c r="A636" s="46" t="s">
        <v>1218</v>
      </c>
      <c r="B636" s="47" t="s">
        <v>1219</v>
      </c>
      <c r="C636" s="47" t="s">
        <v>1220</v>
      </c>
      <c r="D636" s="47">
        <v>0</v>
      </c>
      <c r="E636" s="46" t="s">
        <v>2839</v>
      </c>
      <c r="F636" s="43" t="s">
        <v>1221</v>
      </c>
      <c r="G636" s="44">
        <v>1</v>
      </c>
      <c r="H636" s="44">
        <v>1</v>
      </c>
      <c r="I636" s="326" t="s">
        <v>1701</v>
      </c>
      <c r="J636" s="336"/>
      <c r="K636" s="336"/>
      <c r="L636" s="335"/>
      <c r="M636" s="335"/>
      <c r="N636" s="391" t="s">
        <v>3422</v>
      </c>
      <c r="O636" s="391"/>
    </row>
    <row r="637" spans="1:15" ht="15" customHeight="1" x14ac:dyDescent="0.25">
      <c r="A637" s="46" t="s">
        <v>1222</v>
      </c>
      <c r="B637" s="47" t="s">
        <v>1219</v>
      </c>
      <c r="C637" s="47" t="s">
        <v>1220</v>
      </c>
      <c r="D637" s="47">
        <v>10</v>
      </c>
      <c r="E637" s="46" t="s">
        <v>2840</v>
      </c>
      <c r="F637" s="43" t="s">
        <v>1223</v>
      </c>
      <c r="G637" s="44">
        <v>1</v>
      </c>
      <c r="H637" s="44">
        <v>1</v>
      </c>
      <c r="I637" s="326" t="s">
        <v>1701</v>
      </c>
      <c r="J637" s="336"/>
      <c r="K637" s="336"/>
      <c r="L637" s="335"/>
      <c r="M637" s="335"/>
      <c r="N637" s="391" t="s">
        <v>3422</v>
      </c>
      <c r="O637" s="391"/>
    </row>
    <row r="638" spans="1:15" ht="15" customHeight="1" x14ac:dyDescent="0.25">
      <c r="A638" s="46" t="s">
        <v>1224</v>
      </c>
      <c r="B638" s="47" t="s">
        <v>1219</v>
      </c>
      <c r="C638" s="47" t="s">
        <v>1220</v>
      </c>
      <c r="D638" s="47">
        <v>20</v>
      </c>
      <c r="E638" s="46" t="s">
        <v>2841</v>
      </c>
      <c r="F638" s="43" t="s">
        <v>1225</v>
      </c>
      <c r="G638" s="44">
        <v>1</v>
      </c>
      <c r="H638" s="44">
        <v>1</v>
      </c>
      <c r="I638" s="326" t="s">
        <v>1701</v>
      </c>
      <c r="J638" s="336"/>
      <c r="K638" s="336"/>
      <c r="L638" s="335"/>
      <c r="M638" s="335"/>
      <c r="N638" s="391" t="s">
        <v>3422</v>
      </c>
      <c r="O638" s="391"/>
    </row>
    <row r="639" spans="1:15" ht="15" customHeight="1" x14ac:dyDescent="0.25">
      <c r="A639" s="46" t="s">
        <v>1226</v>
      </c>
      <c r="B639" s="47" t="s">
        <v>1219</v>
      </c>
      <c r="C639" s="47" t="s">
        <v>1220</v>
      </c>
      <c r="D639" s="47">
        <v>30</v>
      </c>
      <c r="E639" s="46" t="s">
        <v>2842</v>
      </c>
      <c r="F639" s="43" t="s">
        <v>1227</v>
      </c>
      <c r="G639" s="44">
        <v>1</v>
      </c>
      <c r="H639" s="44">
        <v>1</v>
      </c>
      <c r="I639" s="326" t="s">
        <v>1701</v>
      </c>
      <c r="J639" s="336"/>
      <c r="K639" s="336"/>
      <c r="L639" s="335"/>
      <c r="M639" s="335"/>
      <c r="N639" s="391" t="s">
        <v>3422</v>
      </c>
      <c r="O639" s="391"/>
    </row>
    <row r="640" spans="1:15" ht="15" customHeight="1" x14ac:dyDescent="0.25">
      <c r="A640" s="46" t="s">
        <v>1228</v>
      </c>
      <c r="B640" s="47" t="s">
        <v>1219</v>
      </c>
      <c r="C640" s="47" t="s">
        <v>1220</v>
      </c>
      <c r="D640" s="47">
        <v>31</v>
      </c>
      <c r="E640" s="46" t="s">
        <v>2843</v>
      </c>
      <c r="F640" s="43" t="s">
        <v>1229</v>
      </c>
      <c r="G640" s="44">
        <v>1</v>
      </c>
      <c r="H640" s="44">
        <v>1</v>
      </c>
      <c r="I640" s="326" t="s">
        <v>1701</v>
      </c>
      <c r="J640" s="336"/>
      <c r="K640" s="336"/>
      <c r="L640" s="335"/>
      <c r="M640" s="335"/>
      <c r="N640" s="391" t="s">
        <v>3422</v>
      </c>
      <c r="O640" s="391"/>
    </row>
    <row r="641" spans="1:15" ht="15" customHeight="1" x14ac:dyDescent="0.25">
      <c r="A641" s="46" t="s">
        <v>1230</v>
      </c>
      <c r="B641" s="47" t="s">
        <v>1219</v>
      </c>
      <c r="C641" s="47" t="s">
        <v>1220</v>
      </c>
      <c r="D641" s="47">
        <v>32</v>
      </c>
      <c r="E641" s="46" t="s">
        <v>2844</v>
      </c>
      <c r="F641" s="43" t="s">
        <v>3316</v>
      </c>
      <c r="G641" s="44">
        <v>1</v>
      </c>
      <c r="H641" s="44">
        <v>1</v>
      </c>
      <c r="I641" s="326" t="s">
        <v>1701</v>
      </c>
      <c r="J641" s="336"/>
      <c r="K641" s="336"/>
      <c r="L641" s="335"/>
      <c r="M641" s="335"/>
      <c r="N641" s="391" t="s">
        <v>3422</v>
      </c>
      <c r="O641" s="391"/>
    </row>
    <row r="642" spans="1:15" ht="15" customHeight="1" x14ac:dyDescent="0.25">
      <c r="A642" s="46" t="s">
        <v>1231</v>
      </c>
      <c r="B642" s="47" t="s">
        <v>1219</v>
      </c>
      <c r="C642" s="47" t="s">
        <v>1220</v>
      </c>
      <c r="D642" s="47">
        <v>39</v>
      </c>
      <c r="E642" s="46" t="s">
        <v>2845</v>
      </c>
      <c r="F642" s="43" t="s">
        <v>1232</v>
      </c>
      <c r="G642" s="44">
        <v>1</v>
      </c>
      <c r="H642" s="44">
        <v>1</v>
      </c>
      <c r="I642" s="326" t="s">
        <v>1701</v>
      </c>
      <c r="J642" s="336"/>
      <c r="K642" s="336"/>
      <c r="L642" s="335"/>
      <c r="M642" s="335"/>
      <c r="N642" s="391" t="s">
        <v>3422</v>
      </c>
      <c r="O642" s="391"/>
    </row>
    <row r="643" spans="1:15" ht="15" customHeight="1" x14ac:dyDescent="0.25">
      <c r="A643" s="46" t="s">
        <v>1233</v>
      </c>
      <c r="B643" s="47" t="s">
        <v>1219</v>
      </c>
      <c r="C643" s="47" t="s">
        <v>1220</v>
      </c>
      <c r="D643" s="47">
        <v>40</v>
      </c>
      <c r="E643" s="46" t="s">
        <v>2846</v>
      </c>
      <c r="F643" s="43" t="s">
        <v>1234</v>
      </c>
      <c r="G643" s="44">
        <v>1</v>
      </c>
      <c r="H643" s="44">
        <v>1</v>
      </c>
      <c r="I643" s="326" t="s">
        <v>1701</v>
      </c>
      <c r="J643" s="336"/>
      <c r="K643" s="336"/>
      <c r="L643" s="335"/>
      <c r="M643" s="335"/>
      <c r="N643" s="391" t="s">
        <v>3422</v>
      </c>
      <c r="O643" s="391"/>
    </row>
    <row r="644" spans="1:15" ht="15" customHeight="1" x14ac:dyDescent="0.25">
      <c r="A644" s="46" t="s">
        <v>1235</v>
      </c>
      <c r="B644" s="47" t="s">
        <v>1219</v>
      </c>
      <c r="C644" s="47" t="s">
        <v>1220</v>
      </c>
      <c r="D644" s="47">
        <v>41</v>
      </c>
      <c r="E644" s="46" t="s">
        <v>2847</v>
      </c>
      <c r="F644" s="43" t="s">
        <v>1236</v>
      </c>
      <c r="G644" s="44">
        <v>1</v>
      </c>
      <c r="H644" s="44">
        <v>1</v>
      </c>
      <c r="I644" s="326" t="s">
        <v>1701</v>
      </c>
      <c r="J644" s="336"/>
      <c r="K644" s="336"/>
      <c r="L644" s="335"/>
      <c r="M644" s="335"/>
      <c r="N644" s="391" t="s">
        <v>3422</v>
      </c>
      <c r="O644" s="391"/>
    </row>
    <row r="645" spans="1:15" ht="15" customHeight="1" x14ac:dyDescent="0.25">
      <c r="A645" s="46" t="s">
        <v>1237</v>
      </c>
      <c r="B645" s="47" t="s">
        <v>1219</v>
      </c>
      <c r="C645" s="47" t="s">
        <v>1220</v>
      </c>
      <c r="D645" s="47">
        <v>42</v>
      </c>
      <c r="E645" s="46" t="s">
        <v>2848</v>
      </c>
      <c r="F645" s="43" t="s">
        <v>1238</v>
      </c>
      <c r="G645" s="44">
        <v>1</v>
      </c>
      <c r="H645" s="44">
        <v>1</v>
      </c>
      <c r="I645" s="326" t="s">
        <v>1701</v>
      </c>
      <c r="J645" s="336"/>
      <c r="K645" s="336"/>
      <c r="L645" s="335"/>
      <c r="M645" s="335"/>
      <c r="N645" s="391" t="s">
        <v>3422</v>
      </c>
      <c r="O645" s="391"/>
    </row>
    <row r="646" spans="1:15" ht="15" customHeight="1" x14ac:dyDescent="0.25">
      <c r="A646" s="46" t="s">
        <v>1239</v>
      </c>
      <c r="B646" s="47" t="s">
        <v>1219</v>
      </c>
      <c r="C646" s="47" t="s">
        <v>1220</v>
      </c>
      <c r="D646" s="47">
        <v>50</v>
      </c>
      <c r="E646" s="46" t="s">
        <v>2849</v>
      </c>
      <c r="F646" s="43" t="s">
        <v>1240</v>
      </c>
      <c r="G646" s="44">
        <v>1</v>
      </c>
      <c r="H646" s="44">
        <v>1</v>
      </c>
      <c r="I646" s="326" t="s">
        <v>1701</v>
      </c>
      <c r="J646" s="336"/>
      <c r="K646" s="336"/>
      <c r="L646" s="335"/>
      <c r="M646" s="335"/>
      <c r="N646" s="391" t="s">
        <v>3422</v>
      </c>
      <c r="O646" s="391"/>
    </row>
    <row r="647" spans="1:15" ht="15" customHeight="1" x14ac:dyDescent="0.25">
      <c r="A647" s="46" t="s">
        <v>1241</v>
      </c>
      <c r="B647" s="47" t="s">
        <v>1219</v>
      </c>
      <c r="C647" s="47" t="s">
        <v>1220</v>
      </c>
      <c r="D647" s="47">
        <v>50</v>
      </c>
      <c r="E647" s="46" t="s">
        <v>2850</v>
      </c>
      <c r="F647" s="43" t="s">
        <v>1240</v>
      </c>
      <c r="G647" s="44">
        <v>1</v>
      </c>
      <c r="H647" s="44">
        <v>1</v>
      </c>
      <c r="I647" s="326" t="s">
        <v>1701</v>
      </c>
      <c r="J647" s="336"/>
      <c r="K647" s="336"/>
      <c r="L647" s="335"/>
      <c r="M647" s="335"/>
      <c r="N647" s="391" t="s">
        <v>3422</v>
      </c>
      <c r="O647" s="391"/>
    </row>
    <row r="648" spans="1:15" ht="15" customHeight="1" x14ac:dyDescent="0.25">
      <c r="A648" s="46" t="s">
        <v>1242</v>
      </c>
      <c r="B648" s="47" t="s">
        <v>1219</v>
      </c>
      <c r="C648" s="47" t="s">
        <v>1220</v>
      </c>
      <c r="D648" s="47">
        <v>50</v>
      </c>
      <c r="E648" s="46" t="s">
        <v>2851</v>
      </c>
      <c r="F648" s="43" t="s">
        <v>1240</v>
      </c>
      <c r="G648" s="44">
        <v>1</v>
      </c>
      <c r="H648" s="44">
        <v>1</v>
      </c>
      <c r="I648" s="326" t="s">
        <v>1701</v>
      </c>
      <c r="J648" s="336"/>
      <c r="K648" s="336"/>
      <c r="L648" s="335"/>
      <c r="M648" s="335"/>
      <c r="N648" s="391" t="s">
        <v>3422</v>
      </c>
      <c r="O648" s="391"/>
    </row>
    <row r="649" spans="1:15" ht="15" customHeight="1" x14ac:dyDescent="0.25">
      <c r="A649" s="46" t="s">
        <v>1243</v>
      </c>
      <c r="B649" s="47" t="s">
        <v>1219</v>
      </c>
      <c r="C649" s="47" t="s">
        <v>1220</v>
      </c>
      <c r="D649" s="47">
        <v>50</v>
      </c>
      <c r="E649" s="46" t="s">
        <v>2852</v>
      </c>
      <c r="F649" s="43" t="s">
        <v>1240</v>
      </c>
      <c r="G649" s="44">
        <v>1</v>
      </c>
      <c r="H649" s="44">
        <v>1</v>
      </c>
      <c r="I649" s="326" t="s">
        <v>1701</v>
      </c>
      <c r="J649" s="336"/>
      <c r="K649" s="336"/>
      <c r="L649" s="335"/>
      <c r="M649" s="335"/>
      <c r="N649" s="391" t="s">
        <v>3422</v>
      </c>
      <c r="O649" s="391"/>
    </row>
    <row r="650" spans="1:15" ht="15" customHeight="1" x14ac:dyDescent="0.25">
      <c r="A650" s="46" t="s">
        <v>1244</v>
      </c>
      <c r="B650" s="47" t="s">
        <v>1219</v>
      </c>
      <c r="C650" s="47" t="s">
        <v>1220</v>
      </c>
      <c r="D650" s="47">
        <v>50</v>
      </c>
      <c r="E650" s="46" t="s">
        <v>2853</v>
      </c>
      <c r="F650" s="43" t="s">
        <v>1240</v>
      </c>
      <c r="G650" s="44">
        <v>1</v>
      </c>
      <c r="H650" s="44">
        <v>1</v>
      </c>
      <c r="I650" s="326" t="s">
        <v>1701</v>
      </c>
      <c r="J650" s="336"/>
      <c r="K650" s="336"/>
      <c r="L650" s="335"/>
      <c r="M650" s="335"/>
      <c r="N650" s="391" t="s">
        <v>3422</v>
      </c>
      <c r="O650" s="391"/>
    </row>
    <row r="651" spans="1:15" ht="15" customHeight="1" x14ac:dyDescent="0.25">
      <c r="A651" s="46" t="s">
        <v>1245</v>
      </c>
      <c r="B651" s="47" t="s">
        <v>1219</v>
      </c>
      <c r="C651" s="47" t="s">
        <v>1220</v>
      </c>
      <c r="D651" s="47">
        <v>50</v>
      </c>
      <c r="E651" s="46" t="s">
        <v>2854</v>
      </c>
      <c r="F651" s="43" t="s">
        <v>1240</v>
      </c>
      <c r="G651" s="44">
        <v>1</v>
      </c>
      <c r="H651" s="44">
        <v>1</v>
      </c>
      <c r="I651" s="326" t="s">
        <v>1701</v>
      </c>
      <c r="J651" s="336"/>
      <c r="K651" s="336"/>
      <c r="L651" s="335"/>
      <c r="M651" s="335"/>
      <c r="N651" s="391" t="s">
        <v>3422</v>
      </c>
      <c r="O651" s="391"/>
    </row>
    <row r="652" spans="1:15" ht="15" customHeight="1" x14ac:dyDescent="0.25">
      <c r="A652" s="46" t="s">
        <v>1246</v>
      </c>
      <c r="B652" s="47" t="s">
        <v>1219</v>
      </c>
      <c r="C652" s="47" t="s">
        <v>1247</v>
      </c>
      <c r="D652" s="47">
        <v>0</v>
      </c>
      <c r="E652" s="46" t="s">
        <v>2855</v>
      </c>
      <c r="F652" s="43" t="s">
        <v>1248</v>
      </c>
      <c r="G652" s="44">
        <v>1</v>
      </c>
      <c r="H652" s="44">
        <v>1</v>
      </c>
      <c r="I652" s="326" t="s">
        <v>1701</v>
      </c>
      <c r="J652" s="336"/>
      <c r="K652" s="336"/>
      <c r="L652" s="335"/>
      <c r="M652" s="335"/>
      <c r="N652" s="391" t="s">
        <v>3422</v>
      </c>
      <c r="O652" s="391"/>
    </row>
    <row r="653" spans="1:15" ht="15" customHeight="1" x14ac:dyDescent="0.25">
      <c r="A653" s="46" t="s">
        <v>1249</v>
      </c>
      <c r="B653" s="47" t="s">
        <v>1219</v>
      </c>
      <c r="C653" s="47" t="s">
        <v>1247</v>
      </c>
      <c r="D653" s="47">
        <v>10</v>
      </c>
      <c r="E653" s="46" t="s">
        <v>2856</v>
      </c>
      <c r="F653" s="43" t="s">
        <v>1250</v>
      </c>
      <c r="G653" s="44">
        <v>1</v>
      </c>
      <c r="H653" s="44">
        <v>1</v>
      </c>
      <c r="I653" s="326" t="s">
        <v>1701</v>
      </c>
      <c r="J653" s="336"/>
      <c r="K653" s="336"/>
      <c r="L653" s="335"/>
      <c r="M653" s="335"/>
      <c r="N653" s="391" t="s">
        <v>3422</v>
      </c>
      <c r="O653" s="391"/>
    </row>
    <row r="654" spans="1:15" ht="15" customHeight="1" x14ac:dyDescent="0.25">
      <c r="A654" s="46" t="s">
        <v>1251</v>
      </c>
      <c r="B654" s="47" t="s">
        <v>1219</v>
      </c>
      <c r="C654" s="47" t="s">
        <v>1247</v>
      </c>
      <c r="D654" s="47">
        <v>20</v>
      </c>
      <c r="E654" s="46" t="s">
        <v>2857</v>
      </c>
      <c r="F654" s="43" t="s">
        <v>1252</v>
      </c>
      <c r="G654" s="44">
        <v>1</v>
      </c>
      <c r="H654" s="44">
        <v>1</v>
      </c>
      <c r="I654" s="326" t="s">
        <v>1701</v>
      </c>
      <c r="J654" s="336"/>
      <c r="K654" s="336"/>
      <c r="L654" s="335"/>
      <c r="M654" s="335"/>
      <c r="N654" s="391" t="s">
        <v>3422</v>
      </c>
      <c r="O654" s="391"/>
    </row>
    <row r="655" spans="1:15" ht="15" customHeight="1" x14ac:dyDescent="0.25">
      <c r="A655" s="46" t="s">
        <v>1253</v>
      </c>
      <c r="B655" s="47" t="s">
        <v>1219</v>
      </c>
      <c r="C655" s="47" t="s">
        <v>1247</v>
      </c>
      <c r="D655" s="47">
        <v>30</v>
      </c>
      <c r="E655" s="46" t="s">
        <v>2858</v>
      </c>
      <c r="F655" s="43" t="s">
        <v>1254</v>
      </c>
      <c r="G655" s="44">
        <v>1</v>
      </c>
      <c r="H655" s="44">
        <v>1</v>
      </c>
      <c r="I655" s="326" t="s">
        <v>1701</v>
      </c>
      <c r="J655" s="336"/>
      <c r="K655" s="336"/>
      <c r="L655" s="335"/>
      <c r="M655" s="335"/>
      <c r="N655" s="391" t="s">
        <v>3422</v>
      </c>
      <c r="O655" s="391"/>
    </row>
    <row r="656" spans="1:15" ht="15" customHeight="1" x14ac:dyDescent="0.25">
      <c r="A656" s="46" t="s">
        <v>1255</v>
      </c>
      <c r="B656" s="47" t="s">
        <v>1219</v>
      </c>
      <c r="C656" s="47" t="s">
        <v>1247</v>
      </c>
      <c r="D656" s="47">
        <v>40</v>
      </c>
      <c r="E656" s="46" t="s">
        <v>2859</v>
      </c>
      <c r="F656" s="43" t="s">
        <v>1256</v>
      </c>
      <c r="G656" s="44">
        <v>1</v>
      </c>
      <c r="H656" s="44">
        <v>1</v>
      </c>
      <c r="I656" s="326" t="s">
        <v>1701</v>
      </c>
      <c r="J656" s="336"/>
      <c r="K656" s="336"/>
      <c r="L656" s="335"/>
      <c r="M656" s="335"/>
      <c r="N656" s="391" t="s">
        <v>3422</v>
      </c>
      <c r="O656" s="391"/>
    </row>
    <row r="657" spans="1:15" ht="15" customHeight="1" x14ac:dyDescent="0.25">
      <c r="A657" s="46" t="s">
        <v>1257</v>
      </c>
      <c r="B657" s="47" t="s">
        <v>1219</v>
      </c>
      <c r="C657" s="47" t="s">
        <v>1258</v>
      </c>
      <c r="D657" s="47">
        <v>0</v>
      </c>
      <c r="E657" s="46" t="s">
        <v>2860</v>
      </c>
      <c r="F657" s="43" t="s">
        <v>1259</v>
      </c>
      <c r="G657" s="44">
        <v>1</v>
      </c>
      <c r="H657" s="44">
        <v>1</v>
      </c>
      <c r="I657" s="326" t="s">
        <v>1701</v>
      </c>
      <c r="J657" s="336"/>
      <c r="K657" s="336"/>
      <c r="L657" s="335"/>
      <c r="M657" s="335"/>
      <c r="N657" s="391" t="s">
        <v>3422</v>
      </c>
      <c r="O657" s="391"/>
    </row>
    <row r="658" spans="1:15" ht="15" customHeight="1" x14ac:dyDescent="0.25">
      <c r="A658" s="46" t="s">
        <v>1260</v>
      </c>
      <c r="B658" s="47" t="s">
        <v>1219</v>
      </c>
      <c r="C658" s="47" t="s">
        <v>1258</v>
      </c>
      <c r="D658" s="47">
        <v>10</v>
      </c>
      <c r="E658" s="46" t="s">
        <v>2861</v>
      </c>
      <c r="F658" s="43" t="s">
        <v>1261</v>
      </c>
      <c r="G658" s="44">
        <v>1</v>
      </c>
      <c r="H658" s="44">
        <v>1</v>
      </c>
      <c r="I658" s="326" t="s">
        <v>1701</v>
      </c>
      <c r="J658" s="336"/>
      <c r="K658" s="336"/>
      <c r="L658" s="335"/>
      <c r="M658" s="335"/>
      <c r="N658" s="391" t="s">
        <v>3422</v>
      </c>
      <c r="O658" s="391"/>
    </row>
    <row r="659" spans="1:15" ht="15" customHeight="1" x14ac:dyDescent="0.25">
      <c r="A659" s="46" t="s">
        <v>1262</v>
      </c>
      <c r="B659" s="47" t="s">
        <v>1219</v>
      </c>
      <c r="C659" s="47" t="s">
        <v>1258</v>
      </c>
      <c r="D659" s="47">
        <v>20</v>
      </c>
      <c r="E659" s="46" t="s">
        <v>2862</v>
      </c>
      <c r="F659" s="43" t="s">
        <v>1263</v>
      </c>
      <c r="G659" s="44">
        <v>1</v>
      </c>
      <c r="H659" s="44">
        <v>1</v>
      </c>
      <c r="I659" s="326" t="s">
        <v>1701</v>
      </c>
      <c r="J659" s="336"/>
      <c r="K659" s="336"/>
      <c r="L659" s="335"/>
      <c r="M659" s="335"/>
      <c r="N659" s="391" t="s">
        <v>3422</v>
      </c>
      <c r="O659" s="391"/>
    </row>
    <row r="660" spans="1:15" ht="15" customHeight="1" x14ac:dyDescent="0.25">
      <c r="A660" s="46" t="s">
        <v>1264</v>
      </c>
      <c r="B660" s="47" t="s">
        <v>1219</v>
      </c>
      <c r="C660" s="47" t="s">
        <v>1258</v>
      </c>
      <c r="D660" s="47">
        <v>21</v>
      </c>
      <c r="E660" s="46" t="s">
        <v>2863</v>
      </c>
      <c r="F660" s="43" t="s">
        <v>1265</v>
      </c>
      <c r="G660" s="44">
        <v>1</v>
      </c>
      <c r="H660" s="44">
        <v>1</v>
      </c>
      <c r="I660" s="326" t="s">
        <v>1701</v>
      </c>
      <c r="J660" s="336"/>
      <c r="K660" s="336"/>
      <c r="L660" s="335"/>
      <c r="M660" s="335"/>
      <c r="N660" s="391" t="s">
        <v>3422</v>
      </c>
      <c r="O660" s="391"/>
    </row>
    <row r="661" spans="1:15" ht="15" customHeight="1" x14ac:dyDescent="0.25">
      <c r="A661" s="46" t="s">
        <v>1266</v>
      </c>
      <c r="B661" s="47" t="s">
        <v>1219</v>
      </c>
      <c r="C661" s="47" t="s">
        <v>1258</v>
      </c>
      <c r="D661" s="47">
        <v>22</v>
      </c>
      <c r="E661" s="46" t="s">
        <v>2864</v>
      </c>
      <c r="F661" s="43" t="s">
        <v>1267</v>
      </c>
      <c r="G661" s="44">
        <v>1</v>
      </c>
      <c r="H661" s="44">
        <v>1</v>
      </c>
      <c r="I661" s="326" t="s">
        <v>1701</v>
      </c>
      <c r="J661" s="336"/>
      <c r="K661" s="336"/>
      <c r="L661" s="335"/>
      <c r="M661" s="335"/>
      <c r="N661" s="391" t="s">
        <v>3422</v>
      </c>
      <c r="O661" s="391"/>
    </row>
    <row r="662" spans="1:15" ht="15" customHeight="1" x14ac:dyDescent="0.25">
      <c r="A662" s="46" t="s">
        <v>1268</v>
      </c>
      <c r="B662" s="47" t="s">
        <v>1219</v>
      </c>
      <c r="C662" s="47" t="s">
        <v>1269</v>
      </c>
      <c r="D662" s="47">
        <v>0</v>
      </c>
      <c r="E662" s="46" t="s">
        <v>2865</v>
      </c>
      <c r="F662" s="43" t="s">
        <v>1270</v>
      </c>
      <c r="G662" s="44">
        <v>1</v>
      </c>
      <c r="H662" s="44">
        <v>1</v>
      </c>
      <c r="I662" s="326" t="s">
        <v>1701</v>
      </c>
      <c r="J662" s="336"/>
      <c r="K662" s="336"/>
      <c r="L662" s="335"/>
      <c r="M662" s="335"/>
      <c r="N662" s="391" t="s">
        <v>3422</v>
      </c>
      <c r="O662" s="391"/>
    </row>
    <row r="663" spans="1:15" ht="15" customHeight="1" x14ac:dyDescent="0.25">
      <c r="A663" s="46" t="s">
        <v>1271</v>
      </c>
      <c r="B663" s="47" t="s">
        <v>1219</v>
      </c>
      <c r="C663" s="47" t="s">
        <v>1269</v>
      </c>
      <c r="D663" s="47">
        <v>10</v>
      </c>
      <c r="E663" s="46" t="s">
        <v>2866</v>
      </c>
      <c r="F663" s="43" t="s">
        <v>1272</v>
      </c>
      <c r="G663" s="44">
        <v>1</v>
      </c>
      <c r="H663" s="44">
        <v>1</v>
      </c>
      <c r="I663" s="326" t="s">
        <v>1701</v>
      </c>
      <c r="J663" s="336"/>
      <c r="K663" s="336"/>
      <c r="L663" s="335"/>
      <c r="M663" s="335"/>
      <c r="N663" s="391" t="s">
        <v>3422</v>
      </c>
      <c r="O663" s="391"/>
    </row>
    <row r="664" spans="1:15" ht="15" customHeight="1" x14ac:dyDescent="0.25">
      <c r="A664" s="46" t="s">
        <v>1273</v>
      </c>
      <c r="B664" s="47" t="s">
        <v>1219</v>
      </c>
      <c r="C664" s="47" t="s">
        <v>1269</v>
      </c>
      <c r="D664" s="47">
        <v>20</v>
      </c>
      <c r="E664" s="46" t="s">
        <v>2867</v>
      </c>
      <c r="F664" s="43" t="s">
        <v>1274</v>
      </c>
      <c r="G664" s="44">
        <v>1</v>
      </c>
      <c r="H664" s="44">
        <v>1</v>
      </c>
      <c r="I664" s="326" t="s">
        <v>1701</v>
      </c>
      <c r="J664" s="336"/>
      <c r="K664" s="336"/>
      <c r="L664" s="335"/>
      <c r="M664" s="335"/>
      <c r="N664" s="391" t="s">
        <v>3422</v>
      </c>
      <c r="O664" s="391"/>
    </row>
    <row r="665" spans="1:15" ht="15" customHeight="1" x14ac:dyDescent="0.25">
      <c r="A665" s="46" t="s">
        <v>1275</v>
      </c>
      <c r="B665" s="47" t="s">
        <v>1219</v>
      </c>
      <c r="C665" s="47" t="s">
        <v>1269</v>
      </c>
      <c r="D665" s="47">
        <v>21</v>
      </c>
      <c r="E665" s="46" t="s">
        <v>2868</v>
      </c>
      <c r="F665" s="43" t="s">
        <v>1276</v>
      </c>
      <c r="G665" s="44">
        <v>1</v>
      </c>
      <c r="H665" s="44">
        <v>1</v>
      </c>
      <c r="I665" s="326" t="s">
        <v>1701</v>
      </c>
      <c r="J665" s="336"/>
      <c r="K665" s="336"/>
      <c r="L665" s="335"/>
      <c r="M665" s="335"/>
      <c r="N665" s="391" t="s">
        <v>3422</v>
      </c>
      <c r="O665" s="391"/>
    </row>
    <row r="666" spans="1:15" ht="15" customHeight="1" x14ac:dyDescent="0.25">
      <c r="A666" s="46" t="s">
        <v>1277</v>
      </c>
      <c r="B666" s="47" t="s">
        <v>1219</v>
      </c>
      <c r="C666" s="47" t="s">
        <v>1269</v>
      </c>
      <c r="D666" s="47">
        <v>21</v>
      </c>
      <c r="E666" s="46" t="s">
        <v>2869</v>
      </c>
      <c r="F666" s="43" t="s">
        <v>1276</v>
      </c>
      <c r="G666" s="44">
        <v>1</v>
      </c>
      <c r="H666" s="44">
        <v>1</v>
      </c>
      <c r="I666" s="326" t="s">
        <v>1701</v>
      </c>
      <c r="J666" s="336"/>
      <c r="K666" s="336"/>
      <c r="L666" s="335"/>
      <c r="M666" s="335"/>
      <c r="N666" s="391" t="s">
        <v>3422</v>
      </c>
      <c r="O666" s="391"/>
    </row>
    <row r="667" spans="1:15" ht="15" customHeight="1" x14ac:dyDescent="0.25">
      <c r="A667" s="46" t="s">
        <v>1278</v>
      </c>
      <c r="B667" s="47" t="s">
        <v>1219</v>
      </c>
      <c r="C667" s="47" t="s">
        <v>1269</v>
      </c>
      <c r="D667" s="47">
        <v>21</v>
      </c>
      <c r="E667" s="46" t="s">
        <v>2870</v>
      </c>
      <c r="F667" s="43" t="s">
        <v>1276</v>
      </c>
      <c r="G667" s="44">
        <v>1</v>
      </c>
      <c r="H667" s="44">
        <v>1</v>
      </c>
      <c r="I667" s="326" t="s">
        <v>1701</v>
      </c>
      <c r="J667" s="336"/>
      <c r="K667" s="336"/>
      <c r="L667" s="335"/>
      <c r="M667" s="335"/>
      <c r="N667" s="391" t="s">
        <v>3422</v>
      </c>
      <c r="O667" s="391"/>
    </row>
    <row r="668" spans="1:15" ht="15" customHeight="1" x14ac:dyDescent="0.25">
      <c r="A668" s="46" t="s">
        <v>1279</v>
      </c>
      <c r="B668" s="47" t="s">
        <v>1219</v>
      </c>
      <c r="C668" s="47" t="s">
        <v>1269</v>
      </c>
      <c r="D668" s="47">
        <v>21</v>
      </c>
      <c r="E668" s="46" t="s">
        <v>2871</v>
      </c>
      <c r="F668" s="43" t="s">
        <v>1276</v>
      </c>
      <c r="G668" s="44">
        <v>1</v>
      </c>
      <c r="H668" s="44">
        <v>1</v>
      </c>
      <c r="I668" s="326" t="s">
        <v>1701</v>
      </c>
      <c r="J668" s="336"/>
      <c r="K668" s="336"/>
      <c r="L668" s="335"/>
      <c r="M668" s="335"/>
      <c r="N668" s="391" t="s">
        <v>3422</v>
      </c>
      <c r="O668" s="391"/>
    </row>
    <row r="669" spans="1:15" ht="15" customHeight="1" x14ac:dyDescent="0.25">
      <c r="A669" s="46" t="s">
        <v>1280</v>
      </c>
      <c r="B669" s="47" t="s">
        <v>1219</v>
      </c>
      <c r="C669" s="47" t="s">
        <v>1269</v>
      </c>
      <c r="D669" s="47">
        <v>21</v>
      </c>
      <c r="E669" s="46" t="s">
        <v>2872</v>
      </c>
      <c r="F669" s="43" t="s">
        <v>1276</v>
      </c>
      <c r="G669" s="44">
        <v>1</v>
      </c>
      <c r="H669" s="44">
        <v>1</v>
      </c>
      <c r="I669" s="326" t="s">
        <v>1701</v>
      </c>
      <c r="J669" s="336"/>
      <c r="K669" s="336"/>
      <c r="L669" s="335"/>
      <c r="M669" s="335"/>
      <c r="N669" s="391" t="s">
        <v>3422</v>
      </c>
      <c r="O669" s="391"/>
    </row>
    <row r="670" spans="1:15" ht="15" customHeight="1" x14ac:dyDescent="0.25">
      <c r="A670" s="46" t="s">
        <v>1281</v>
      </c>
      <c r="B670" s="47" t="s">
        <v>1219</v>
      </c>
      <c r="C670" s="47" t="s">
        <v>1269</v>
      </c>
      <c r="D670" s="47">
        <v>21</v>
      </c>
      <c r="E670" s="46" t="s">
        <v>2873</v>
      </c>
      <c r="F670" s="43" t="s">
        <v>1276</v>
      </c>
      <c r="G670" s="44">
        <v>1</v>
      </c>
      <c r="H670" s="44">
        <v>1</v>
      </c>
      <c r="I670" s="326" t="s">
        <v>1701</v>
      </c>
      <c r="J670" s="336"/>
      <c r="K670" s="336"/>
      <c r="L670" s="335"/>
      <c r="M670" s="335"/>
      <c r="N670" s="391" t="s">
        <v>3422</v>
      </c>
      <c r="O670" s="391"/>
    </row>
    <row r="671" spans="1:15" ht="15" customHeight="1" x14ac:dyDescent="0.25">
      <c r="A671" s="46" t="s">
        <v>1282</v>
      </c>
      <c r="B671" s="47" t="s">
        <v>1219</v>
      </c>
      <c r="C671" s="47" t="s">
        <v>1269</v>
      </c>
      <c r="D671" s="47">
        <v>21</v>
      </c>
      <c r="E671" s="46" t="s">
        <v>2874</v>
      </c>
      <c r="F671" s="43" t="s">
        <v>1276</v>
      </c>
      <c r="G671" s="44">
        <v>1</v>
      </c>
      <c r="H671" s="44">
        <v>1</v>
      </c>
      <c r="I671" s="326" t="s">
        <v>1701</v>
      </c>
      <c r="J671" s="336"/>
      <c r="K671" s="336"/>
      <c r="L671" s="335"/>
      <c r="M671" s="335"/>
      <c r="N671" s="391" t="s">
        <v>3422</v>
      </c>
      <c r="O671" s="391"/>
    </row>
    <row r="672" spans="1:15" ht="15" customHeight="1" x14ac:dyDescent="0.25">
      <c r="A672" s="46" t="s">
        <v>1283</v>
      </c>
      <c r="B672" s="47" t="s">
        <v>1219</v>
      </c>
      <c r="C672" s="47" t="s">
        <v>1269</v>
      </c>
      <c r="D672" s="47">
        <v>21</v>
      </c>
      <c r="E672" s="46" t="s">
        <v>2875</v>
      </c>
      <c r="F672" s="43" t="s">
        <v>1276</v>
      </c>
      <c r="G672" s="44">
        <v>1</v>
      </c>
      <c r="H672" s="44">
        <v>1</v>
      </c>
      <c r="I672" s="326" t="s">
        <v>1701</v>
      </c>
      <c r="J672" s="336"/>
      <c r="K672" s="336"/>
      <c r="L672" s="335"/>
      <c r="M672" s="335"/>
      <c r="N672" s="391" t="s">
        <v>3422</v>
      </c>
      <c r="O672" s="391"/>
    </row>
    <row r="673" spans="1:15" ht="15" customHeight="1" x14ac:dyDescent="0.25">
      <c r="A673" s="46" t="s">
        <v>1284</v>
      </c>
      <c r="B673" s="47" t="s">
        <v>1219</v>
      </c>
      <c r="C673" s="47" t="s">
        <v>1269</v>
      </c>
      <c r="D673" s="47">
        <v>21</v>
      </c>
      <c r="E673" s="46" t="s">
        <v>2876</v>
      </c>
      <c r="F673" s="43" t="s">
        <v>1276</v>
      </c>
      <c r="G673" s="44">
        <v>1</v>
      </c>
      <c r="H673" s="44">
        <v>1</v>
      </c>
      <c r="I673" s="326" t="s">
        <v>1701</v>
      </c>
      <c r="J673" s="336"/>
      <c r="K673" s="336"/>
      <c r="L673" s="335"/>
      <c r="M673" s="335"/>
      <c r="N673" s="391" t="s">
        <v>3422</v>
      </c>
      <c r="O673" s="391"/>
    </row>
    <row r="674" spans="1:15" ht="15" customHeight="1" x14ac:dyDescent="0.25">
      <c r="A674" s="46" t="s">
        <v>1285</v>
      </c>
      <c r="B674" s="47" t="s">
        <v>1219</v>
      </c>
      <c r="C674" s="47" t="s">
        <v>1269</v>
      </c>
      <c r="D674" s="47">
        <v>21</v>
      </c>
      <c r="E674" s="46" t="s">
        <v>2877</v>
      </c>
      <c r="F674" s="43" t="s">
        <v>1276</v>
      </c>
      <c r="G674" s="44">
        <v>1</v>
      </c>
      <c r="H674" s="44">
        <v>1</v>
      </c>
      <c r="I674" s="326" t="s">
        <v>1701</v>
      </c>
      <c r="J674" s="336"/>
      <c r="K674" s="336"/>
      <c r="L674" s="335"/>
      <c r="M674" s="335"/>
      <c r="N674" s="391" t="s">
        <v>3422</v>
      </c>
      <c r="O674" s="391"/>
    </row>
    <row r="675" spans="1:15" ht="15" customHeight="1" x14ac:dyDescent="0.25">
      <c r="A675" s="46" t="s">
        <v>1286</v>
      </c>
      <c r="B675" s="47" t="s">
        <v>1219</v>
      </c>
      <c r="C675" s="47" t="s">
        <v>1269</v>
      </c>
      <c r="D675" s="47">
        <v>21</v>
      </c>
      <c r="E675" s="46" t="s">
        <v>2878</v>
      </c>
      <c r="F675" s="43" t="s">
        <v>1276</v>
      </c>
      <c r="G675" s="44">
        <v>1</v>
      </c>
      <c r="H675" s="44">
        <v>1</v>
      </c>
      <c r="I675" s="326" t="s">
        <v>1701</v>
      </c>
      <c r="J675" s="336"/>
      <c r="K675" s="336"/>
      <c r="L675" s="335"/>
      <c r="M675" s="335"/>
      <c r="N675" s="391" t="s">
        <v>3422</v>
      </c>
      <c r="O675" s="391"/>
    </row>
    <row r="676" spans="1:15" ht="15" customHeight="1" x14ac:dyDescent="0.25">
      <c r="A676" s="46" t="s">
        <v>1287</v>
      </c>
      <c r="B676" s="47" t="s">
        <v>1219</v>
      </c>
      <c r="C676" s="47" t="s">
        <v>1269</v>
      </c>
      <c r="D676" s="47">
        <v>21</v>
      </c>
      <c r="E676" s="46" t="s">
        <v>2879</v>
      </c>
      <c r="F676" s="43" t="s">
        <v>1276</v>
      </c>
      <c r="G676" s="44">
        <v>1</v>
      </c>
      <c r="H676" s="44">
        <v>1</v>
      </c>
      <c r="I676" s="326" t="s">
        <v>1701</v>
      </c>
      <c r="J676" s="336"/>
      <c r="K676" s="336"/>
      <c r="L676" s="335"/>
      <c r="M676" s="335"/>
      <c r="N676" s="391" t="s">
        <v>3422</v>
      </c>
      <c r="O676" s="391"/>
    </row>
    <row r="677" spans="1:15" ht="15" customHeight="1" x14ac:dyDescent="0.25">
      <c r="A677" s="46" t="s">
        <v>1288</v>
      </c>
      <c r="B677" s="47" t="s">
        <v>1219</v>
      </c>
      <c r="C677" s="47" t="s">
        <v>1269</v>
      </c>
      <c r="D677" s="47">
        <v>21</v>
      </c>
      <c r="E677" s="46" t="s">
        <v>2880</v>
      </c>
      <c r="F677" s="43" t="s">
        <v>1276</v>
      </c>
      <c r="G677" s="44">
        <v>1</v>
      </c>
      <c r="H677" s="44">
        <v>1</v>
      </c>
      <c r="I677" s="326" t="s">
        <v>1701</v>
      </c>
      <c r="J677" s="336"/>
      <c r="K677" s="336"/>
      <c r="L677" s="335"/>
      <c r="M677" s="335"/>
      <c r="N677" s="391" t="s">
        <v>3422</v>
      </c>
      <c r="O677" s="391"/>
    </row>
    <row r="678" spans="1:15" ht="15" customHeight="1" x14ac:dyDescent="0.25">
      <c r="A678" s="46" t="s">
        <v>1289</v>
      </c>
      <c r="B678" s="47" t="s">
        <v>1219</v>
      </c>
      <c r="C678" s="47" t="s">
        <v>1269</v>
      </c>
      <c r="D678" s="47">
        <v>21</v>
      </c>
      <c r="E678" s="46" t="s">
        <v>2881</v>
      </c>
      <c r="F678" s="43" t="s">
        <v>1276</v>
      </c>
      <c r="G678" s="44">
        <v>1</v>
      </c>
      <c r="H678" s="44">
        <v>1</v>
      </c>
      <c r="I678" s="326" t="s">
        <v>1701</v>
      </c>
      <c r="J678" s="336"/>
      <c r="K678" s="336"/>
      <c r="L678" s="335"/>
      <c r="M678" s="335"/>
      <c r="N678" s="391" t="s">
        <v>3422</v>
      </c>
      <c r="O678" s="391"/>
    </row>
    <row r="679" spans="1:15" ht="15" customHeight="1" x14ac:dyDescent="0.25">
      <c r="A679" s="46" t="s">
        <v>1290</v>
      </c>
      <c r="B679" s="47" t="s">
        <v>1219</v>
      </c>
      <c r="C679" s="47" t="s">
        <v>1269</v>
      </c>
      <c r="D679" s="47">
        <v>21</v>
      </c>
      <c r="E679" s="46" t="s">
        <v>2882</v>
      </c>
      <c r="F679" s="43" t="s">
        <v>1276</v>
      </c>
      <c r="G679" s="44">
        <v>1</v>
      </c>
      <c r="H679" s="44">
        <v>1</v>
      </c>
      <c r="I679" s="326" t="s">
        <v>1701</v>
      </c>
      <c r="J679" s="336"/>
      <c r="K679" s="336"/>
      <c r="L679" s="335"/>
      <c r="M679" s="335"/>
      <c r="N679" s="391" t="s">
        <v>3422</v>
      </c>
      <c r="O679" s="391"/>
    </row>
    <row r="680" spans="1:15" ht="15" customHeight="1" x14ac:dyDescent="0.25">
      <c r="A680" s="46" t="s">
        <v>1291</v>
      </c>
      <c r="B680" s="47" t="s">
        <v>1219</v>
      </c>
      <c r="C680" s="47" t="s">
        <v>1269</v>
      </c>
      <c r="D680" s="47">
        <v>21</v>
      </c>
      <c r="E680" s="46" t="s">
        <v>2883</v>
      </c>
      <c r="F680" s="43" t="s">
        <v>1276</v>
      </c>
      <c r="G680" s="44">
        <v>1</v>
      </c>
      <c r="H680" s="44">
        <v>1</v>
      </c>
      <c r="I680" s="326" t="s">
        <v>1701</v>
      </c>
      <c r="J680" s="336"/>
      <c r="K680" s="336"/>
      <c r="L680" s="335"/>
      <c r="M680" s="335"/>
      <c r="N680" s="391" t="s">
        <v>3422</v>
      </c>
      <c r="O680" s="391"/>
    </row>
    <row r="681" spans="1:15" ht="15" customHeight="1" x14ac:dyDescent="0.25">
      <c r="A681" s="46" t="s">
        <v>1292</v>
      </c>
      <c r="B681" s="47" t="s">
        <v>1219</v>
      </c>
      <c r="C681" s="47" t="s">
        <v>1269</v>
      </c>
      <c r="D681" s="47">
        <v>21</v>
      </c>
      <c r="E681" s="46" t="s">
        <v>2884</v>
      </c>
      <c r="F681" s="43" t="s">
        <v>1276</v>
      </c>
      <c r="G681" s="44">
        <v>1</v>
      </c>
      <c r="H681" s="44">
        <v>1</v>
      </c>
      <c r="I681" s="326" t="s">
        <v>1701</v>
      </c>
      <c r="J681" s="336"/>
      <c r="K681" s="336"/>
      <c r="L681" s="335"/>
      <c r="M681" s="335"/>
      <c r="N681" s="391" t="s">
        <v>3422</v>
      </c>
      <c r="O681" s="391"/>
    </row>
    <row r="682" spans="1:15" ht="15" customHeight="1" x14ac:dyDescent="0.25">
      <c r="A682" s="46" t="s">
        <v>1293</v>
      </c>
      <c r="B682" s="47" t="s">
        <v>1219</v>
      </c>
      <c r="C682" s="47" t="s">
        <v>1269</v>
      </c>
      <c r="D682" s="47">
        <v>21</v>
      </c>
      <c r="E682" s="46" t="s">
        <v>2885</v>
      </c>
      <c r="F682" s="43" t="s">
        <v>1276</v>
      </c>
      <c r="G682" s="44">
        <v>1</v>
      </c>
      <c r="H682" s="44">
        <v>1</v>
      </c>
      <c r="I682" s="326" t="s">
        <v>1701</v>
      </c>
      <c r="J682" s="336"/>
      <c r="K682" s="336"/>
      <c r="L682" s="335"/>
      <c r="M682" s="335"/>
      <c r="N682" s="391" t="s">
        <v>3422</v>
      </c>
      <c r="O682" s="391"/>
    </row>
    <row r="683" spans="1:15" ht="15" customHeight="1" x14ac:dyDescent="0.25">
      <c r="A683" s="46" t="s">
        <v>1294</v>
      </c>
      <c r="B683" s="47" t="s">
        <v>1219</v>
      </c>
      <c r="C683" s="47" t="s">
        <v>1269</v>
      </c>
      <c r="D683" s="47">
        <v>21</v>
      </c>
      <c r="E683" s="46" t="s">
        <v>2886</v>
      </c>
      <c r="F683" s="43" t="s">
        <v>1276</v>
      </c>
      <c r="G683" s="44">
        <v>1</v>
      </c>
      <c r="H683" s="44">
        <v>1</v>
      </c>
      <c r="I683" s="326" t="s">
        <v>1701</v>
      </c>
      <c r="J683" s="336"/>
      <c r="K683" s="336"/>
      <c r="L683" s="335"/>
      <c r="M683" s="335"/>
      <c r="N683" s="391" t="s">
        <v>3422</v>
      </c>
      <c r="O683" s="391"/>
    </row>
    <row r="684" spans="1:15" ht="15" customHeight="1" x14ac:dyDescent="0.25">
      <c r="A684" s="46" t="s">
        <v>1295</v>
      </c>
      <c r="B684" s="47" t="s">
        <v>1219</v>
      </c>
      <c r="C684" s="47" t="s">
        <v>1269</v>
      </c>
      <c r="D684" s="47">
        <v>21</v>
      </c>
      <c r="E684" s="46" t="s">
        <v>2887</v>
      </c>
      <c r="F684" s="43" t="s">
        <v>1276</v>
      </c>
      <c r="G684" s="44">
        <v>1</v>
      </c>
      <c r="H684" s="44">
        <v>1</v>
      </c>
      <c r="I684" s="326" t="s">
        <v>1701</v>
      </c>
      <c r="J684" s="336"/>
      <c r="K684" s="336"/>
      <c r="L684" s="335"/>
      <c r="M684" s="335"/>
      <c r="N684" s="391" t="s">
        <v>3422</v>
      </c>
      <c r="O684" s="391"/>
    </row>
    <row r="685" spans="1:15" ht="15" customHeight="1" x14ac:dyDescent="0.25">
      <c r="A685" s="46" t="s">
        <v>1296</v>
      </c>
      <c r="B685" s="47" t="s">
        <v>1219</v>
      </c>
      <c r="C685" s="47" t="s">
        <v>1269</v>
      </c>
      <c r="D685" s="47">
        <v>21</v>
      </c>
      <c r="E685" s="46" t="s">
        <v>2888</v>
      </c>
      <c r="F685" s="43" t="s">
        <v>1276</v>
      </c>
      <c r="G685" s="44">
        <v>1</v>
      </c>
      <c r="H685" s="44">
        <v>1</v>
      </c>
      <c r="I685" s="326" t="s">
        <v>1701</v>
      </c>
      <c r="J685" s="336"/>
      <c r="K685" s="336"/>
      <c r="L685" s="335"/>
      <c r="M685" s="335"/>
      <c r="N685" s="391" t="s">
        <v>3422</v>
      </c>
      <c r="O685" s="391"/>
    </row>
    <row r="686" spans="1:15" ht="15" customHeight="1" x14ac:dyDescent="0.25">
      <c r="A686" s="46" t="s">
        <v>1297</v>
      </c>
      <c r="B686" s="47" t="s">
        <v>1219</v>
      </c>
      <c r="C686" s="47" t="s">
        <v>1269</v>
      </c>
      <c r="D686" s="47">
        <v>21</v>
      </c>
      <c r="E686" s="46" t="s">
        <v>2889</v>
      </c>
      <c r="F686" s="43" t="s">
        <v>1276</v>
      </c>
      <c r="G686" s="44">
        <v>1</v>
      </c>
      <c r="H686" s="44">
        <v>1</v>
      </c>
      <c r="I686" s="326" t="s">
        <v>1701</v>
      </c>
      <c r="J686" s="336"/>
      <c r="K686" s="336"/>
      <c r="L686" s="335"/>
      <c r="M686" s="335"/>
      <c r="N686" s="391" t="s">
        <v>3422</v>
      </c>
      <c r="O686" s="391"/>
    </row>
    <row r="687" spans="1:15" ht="15" customHeight="1" x14ac:dyDescent="0.25">
      <c r="A687" s="46" t="s">
        <v>1298</v>
      </c>
      <c r="B687" s="47" t="s">
        <v>1219</v>
      </c>
      <c r="C687" s="47" t="s">
        <v>1269</v>
      </c>
      <c r="D687" s="47">
        <v>21</v>
      </c>
      <c r="E687" s="46" t="s">
        <v>2890</v>
      </c>
      <c r="F687" s="43" t="s">
        <v>1276</v>
      </c>
      <c r="G687" s="44">
        <v>1</v>
      </c>
      <c r="H687" s="44">
        <v>1</v>
      </c>
      <c r="I687" s="326" t="s">
        <v>1701</v>
      </c>
      <c r="J687" s="336"/>
      <c r="K687" s="336"/>
      <c r="L687" s="335"/>
      <c r="M687" s="335"/>
      <c r="N687" s="391" t="s">
        <v>3422</v>
      </c>
      <c r="O687" s="391"/>
    </row>
    <row r="688" spans="1:15" ht="15" customHeight="1" x14ac:dyDescent="0.25">
      <c r="A688" s="46" t="s">
        <v>1299</v>
      </c>
      <c r="B688" s="47" t="s">
        <v>1219</v>
      </c>
      <c r="C688" s="47" t="s">
        <v>1269</v>
      </c>
      <c r="D688" s="47">
        <v>21</v>
      </c>
      <c r="E688" s="46" t="s">
        <v>2891</v>
      </c>
      <c r="F688" s="43" t="s">
        <v>1276</v>
      </c>
      <c r="G688" s="44">
        <v>1</v>
      </c>
      <c r="H688" s="44">
        <v>1</v>
      </c>
      <c r="I688" s="326" t="s">
        <v>1701</v>
      </c>
      <c r="J688" s="336"/>
      <c r="K688" s="336"/>
      <c r="L688" s="335"/>
      <c r="M688" s="335"/>
      <c r="N688" s="391" t="s">
        <v>3422</v>
      </c>
      <c r="O688" s="391"/>
    </row>
    <row r="689" spans="1:15" ht="15" customHeight="1" x14ac:dyDescent="0.25">
      <c r="A689" s="46" t="s">
        <v>1300</v>
      </c>
      <c r="B689" s="47" t="s">
        <v>1219</v>
      </c>
      <c r="C689" s="47" t="s">
        <v>1269</v>
      </c>
      <c r="D689" s="47">
        <v>21</v>
      </c>
      <c r="E689" s="46" t="s">
        <v>2892</v>
      </c>
      <c r="F689" s="43" t="s">
        <v>1276</v>
      </c>
      <c r="G689" s="44">
        <v>1</v>
      </c>
      <c r="H689" s="44">
        <v>1</v>
      </c>
      <c r="I689" s="326" t="s">
        <v>1701</v>
      </c>
      <c r="J689" s="336"/>
      <c r="K689" s="336"/>
      <c r="L689" s="335"/>
      <c r="M689" s="335"/>
      <c r="N689" s="391" t="s">
        <v>3422</v>
      </c>
      <c r="O689" s="391"/>
    </row>
    <row r="690" spans="1:15" ht="15" customHeight="1" x14ac:dyDescent="0.25">
      <c r="A690" s="46" t="s">
        <v>1301</v>
      </c>
      <c r="B690" s="47" t="s">
        <v>1219</v>
      </c>
      <c r="C690" s="47" t="s">
        <v>1269</v>
      </c>
      <c r="D690" s="47">
        <v>21</v>
      </c>
      <c r="E690" s="46" t="s">
        <v>2893</v>
      </c>
      <c r="F690" s="43" t="s">
        <v>1276</v>
      </c>
      <c r="G690" s="44">
        <v>1</v>
      </c>
      <c r="H690" s="44">
        <v>1</v>
      </c>
      <c r="I690" s="326" t="s">
        <v>1701</v>
      </c>
      <c r="J690" s="336"/>
      <c r="K690" s="336"/>
      <c r="L690" s="335"/>
      <c r="M690" s="335"/>
      <c r="N690" s="391" t="s">
        <v>3422</v>
      </c>
      <c r="O690" s="391"/>
    </row>
    <row r="691" spans="1:15" ht="15" customHeight="1" x14ac:dyDescent="0.25">
      <c r="A691" s="46" t="s">
        <v>1302</v>
      </c>
      <c r="B691" s="47" t="s">
        <v>1219</v>
      </c>
      <c r="C691" s="47" t="s">
        <v>1269</v>
      </c>
      <c r="D691" s="47">
        <v>21</v>
      </c>
      <c r="E691" s="46" t="s">
        <v>2894</v>
      </c>
      <c r="F691" s="43" t="s">
        <v>1276</v>
      </c>
      <c r="G691" s="44">
        <v>1</v>
      </c>
      <c r="H691" s="44">
        <v>1</v>
      </c>
      <c r="I691" s="326" t="s">
        <v>1701</v>
      </c>
      <c r="J691" s="336"/>
      <c r="K691" s="336"/>
      <c r="L691" s="335"/>
      <c r="M691" s="335"/>
      <c r="N691" s="391" t="s">
        <v>3422</v>
      </c>
      <c r="O691" s="391"/>
    </row>
    <row r="692" spans="1:15" ht="15" customHeight="1" x14ac:dyDescent="0.25">
      <c r="A692" s="46" t="s">
        <v>1303</v>
      </c>
      <c r="B692" s="47" t="s">
        <v>1219</v>
      </c>
      <c r="C692" s="47" t="s">
        <v>1269</v>
      </c>
      <c r="D692" s="47">
        <v>21</v>
      </c>
      <c r="E692" s="46" t="s">
        <v>2895</v>
      </c>
      <c r="F692" s="43" t="s">
        <v>1276</v>
      </c>
      <c r="G692" s="44">
        <v>1</v>
      </c>
      <c r="H692" s="44">
        <v>1</v>
      </c>
      <c r="I692" s="326" t="s">
        <v>1701</v>
      </c>
      <c r="J692" s="336"/>
      <c r="K692" s="336"/>
      <c r="L692" s="335"/>
      <c r="M692" s="335"/>
      <c r="N692" s="391" t="s">
        <v>3422</v>
      </c>
      <c r="O692" s="391"/>
    </row>
    <row r="693" spans="1:15" ht="15" customHeight="1" x14ac:dyDescent="0.25">
      <c r="A693" s="46" t="s">
        <v>1304</v>
      </c>
      <c r="B693" s="47" t="s">
        <v>1219</v>
      </c>
      <c r="C693" s="47" t="s">
        <v>1269</v>
      </c>
      <c r="D693" s="47">
        <v>21</v>
      </c>
      <c r="E693" s="46" t="s">
        <v>2896</v>
      </c>
      <c r="F693" s="43" t="s">
        <v>1276</v>
      </c>
      <c r="G693" s="44">
        <v>1</v>
      </c>
      <c r="H693" s="44">
        <v>1</v>
      </c>
      <c r="I693" s="326" t="s">
        <v>1701</v>
      </c>
      <c r="J693" s="336"/>
      <c r="K693" s="336"/>
      <c r="L693" s="335"/>
      <c r="M693" s="335"/>
      <c r="N693" s="391" t="s">
        <v>3422</v>
      </c>
      <c r="O693" s="391"/>
    </row>
    <row r="694" spans="1:15" ht="15" customHeight="1" x14ac:dyDescent="0.25">
      <c r="A694" s="46" t="s">
        <v>1305</v>
      </c>
      <c r="B694" s="47" t="s">
        <v>1219</v>
      </c>
      <c r="C694" s="47" t="s">
        <v>1269</v>
      </c>
      <c r="D694" s="47">
        <v>21</v>
      </c>
      <c r="E694" s="46" t="s">
        <v>2897</v>
      </c>
      <c r="F694" s="43" t="s">
        <v>1276</v>
      </c>
      <c r="G694" s="44">
        <v>1</v>
      </c>
      <c r="H694" s="44">
        <v>1</v>
      </c>
      <c r="I694" s="326" t="s">
        <v>1701</v>
      </c>
      <c r="J694" s="336"/>
      <c r="K694" s="336"/>
      <c r="L694" s="335"/>
      <c r="M694" s="335"/>
      <c r="N694" s="391" t="s">
        <v>3422</v>
      </c>
      <c r="O694" s="391"/>
    </row>
    <row r="695" spans="1:15" ht="15" customHeight="1" x14ac:dyDescent="0.25">
      <c r="A695" s="46" t="s">
        <v>1306</v>
      </c>
      <c r="B695" s="47" t="s">
        <v>1219</v>
      </c>
      <c r="C695" s="47" t="s">
        <v>1269</v>
      </c>
      <c r="D695" s="47">
        <v>21</v>
      </c>
      <c r="E695" s="46" t="s">
        <v>2898</v>
      </c>
      <c r="F695" s="43" t="s">
        <v>1276</v>
      </c>
      <c r="G695" s="44">
        <v>1</v>
      </c>
      <c r="H695" s="44">
        <v>1</v>
      </c>
      <c r="I695" s="326" t="s">
        <v>1701</v>
      </c>
      <c r="J695" s="336"/>
      <c r="K695" s="336"/>
      <c r="L695" s="335"/>
      <c r="M695" s="335"/>
      <c r="N695" s="391" t="s">
        <v>3422</v>
      </c>
      <c r="O695" s="391"/>
    </row>
    <row r="696" spans="1:15" ht="15" customHeight="1" x14ac:dyDescent="0.25">
      <c r="A696" s="46" t="s">
        <v>1307</v>
      </c>
      <c r="B696" s="47" t="s">
        <v>1219</v>
      </c>
      <c r="C696" s="47" t="s">
        <v>1269</v>
      </c>
      <c r="D696" s="47">
        <v>21</v>
      </c>
      <c r="E696" s="46" t="s">
        <v>2899</v>
      </c>
      <c r="F696" s="43" t="s">
        <v>1276</v>
      </c>
      <c r="G696" s="44">
        <v>1</v>
      </c>
      <c r="H696" s="44">
        <v>1</v>
      </c>
      <c r="I696" s="326" t="s">
        <v>1701</v>
      </c>
      <c r="J696" s="336"/>
      <c r="K696" s="336"/>
      <c r="L696" s="335"/>
      <c r="M696" s="335"/>
      <c r="N696" s="391" t="s">
        <v>3422</v>
      </c>
      <c r="O696" s="391"/>
    </row>
    <row r="697" spans="1:15" ht="15" customHeight="1" x14ac:dyDescent="0.25">
      <c r="A697" s="46" t="s">
        <v>1308</v>
      </c>
      <c r="B697" s="47" t="s">
        <v>1219</v>
      </c>
      <c r="C697" s="47" t="s">
        <v>1269</v>
      </c>
      <c r="D697" s="47">
        <v>22</v>
      </c>
      <c r="E697" s="46" t="s">
        <v>2900</v>
      </c>
      <c r="F697" s="43" t="s">
        <v>1309</v>
      </c>
      <c r="G697" s="44">
        <v>1</v>
      </c>
      <c r="H697" s="44">
        <v>1</v>
      </c>
      <c r="I697" s="326" t="s">
        <v>1701</v>
      </c>
      <c r="J697" s="336"/>
      <c r="K697" s="336"/>
      <c r="L697" s="335"/>
      <c r="M697" s="335"/>
      <c r="N697" s="391" t="s">
        <v>3422</v>
      </c>
      <c r="O697" s="391"/>
    </row>
    <row r="698" spans="1:15" ht="15" customHeight="1" x14ac:dyDescent="0.25">
      <c r="A698" s="46" t="s">
        <v>1310</v>
      </c>
      <c r="B698" s="47" t="s">
        <v>1219</v>
      </c>
      <c r="C698" s="47" t="s">
        <v>1269</v>
      </c>
      <c r="D698" s="47">
        <v>22</v>
      </c>
      <c r="E698" s="46" t="s">
        <v>2901</v>
      </c>
      <c r="F698" s="43" t="s">
        <v>1309</v>
      </c>
      <c r="G698" s="44">
        <v>1</v>
      </c>
      <c r="H698" s="44">
        <v>1</v>
      </c>
      <c r="I698" s="326" t="s">
        <v>1701</v>
      </c>
      <c r="J698" s="336"/>
      <c r="K698" s="336"/>
      <c r="L698" s="335"/>
      <c r="M698" s="335"/>
      <c r="N698" s="391" t="s">
        <v>3422</v>
      </c>
      <c r="O698" s="391"/>
    </row>
    <row r="699" spans="1:15" ht="15" customHeight="1" x14ac:dyDescent="0.25">
      <c r="A699" s="46" t="s">
        <v>1311</v>
      </c>
      <c r="B699" s="47" t="s">
        <v>1219</v>
      </c>
      <c r="C699" s="47" t="s">
        <v>1269</v>
      </c>
      <c r="D699" s="47">
        <v>22</v>
      </c>
      <c r="E699" s="46" t="s">
        <v>2902</v>
      </c>
      <c r="F699" s="43" t="s">
        <v>1309</v>
      </c>
      <c r="G699" s="44">
        <v>1</v>
      </c>
      <c r="H699" s="44">
        <v>1</v>
      </c>
      <c r="I699" s="326" t="s">
        <v>1701</v>
      </c>
      <c r="J699" s="336"/>
      <c r="K699" s="336"/>
      <c r="L699" s="335"/>
      <c r="M699" s="335"/>
      <c r="N699" s="391" t="s">
        <v>3422</v>
      </c>
      <c r="O699" s="391"/>
    </row>
    <row r="700" spans="1:15" ht="15" customHeight="1" x14ac:dyDescent="0.25">
      <c r="A700" s="46" t="s">
        <v>1312</v>
      </c>
      <c r="B700" s="47" t="s">
        <v>1219</v>
      </c>
      <c r="C700" s="47" t="s">
        <v>1269</v>
      </c>
      <c r="D700" s="47">
        <v>22</v>
      </c>
      <c r="E700" s="46" t="s">
        <v>2903</v>
      </c>
      <c r="F700" s="43" t="s">
        <v>1309</v>
      </c>
      <c r="G700" s="44">
        <v>1</v>
      </c>
      <c r="H700" s="44">
        <v>1</v>
      </c>
      <c r="I700" s="326" t="s">
        <v>1701</v>
      </c>
      <c r="J700" s="336"/>
      <c r="K700" s="336"/>
      <c r="L700" s="335"/>
      <c r="M700" s="335"/>
      <c r="N700" s="391" t="s">
        <v>3422</v>
      </c>
      <c r="O700" s="391"/>
    </row>
    <row r="701" spans="1:15" ht="15" customHeight="1" x14ac:dyDescent="0.25">
      <c r="A701" s="46" t="s">
        <v>1313</v>
      </c>
      <c r="B701" s="47" t="s">
        <v>1219</v>
      </c>
      <c r="C701" s="47" t="s">
        <v>1269</v>
      </c>
      <c r="D701" s="47">
        <v>23</v>
      </c>
      <c r="E701" s="46" t="s">
        <v>2904</v>
      </c>
      <c r="F701" s="43" t="s">
        <v>1314</v>
      </c>
      <c r="G701" s="44">
        <v>1</v>
      </c>
      <c r="H701" s="44">
        <v>1</v>
      </c>
      <c r="I701" s="326" t="s">
        <v>1701</v>
      </c>
      <c r="J701" s="336"/>
      <c r="K701" s="336"/>
      <c r="L701" s="335"/>
      <c r="M701" s="335"/>
      <c r="N701" s="391" t="s">
        <v>3422</v>
      </c>
      <c r="O701" s="391"/>
    </row>
    <row r="702" spans="1:15" ht="15" customHeight="1" x14ac:dyDescent="0.25">
      <c r="A702" s="46" t="s">
        <v>1315</v>
      </c>
      <c r="B702" s="47" t="s">
        <v>1219</v>
      </c>
      <c r="C702" s="47" t="s">
        <v>1269</v>
      </c>
      <c r="D702" s="47">
        <v>23</v>
      </c>
      <c r="E702" s="46" t="s">
        <v>2905</v>
      </c>
      <c r="F702" s="43" t="s">
        <v>1314</v>
      </c>
      <c r="G702" s="44">
        <v>1</v>
      </c>
      <c r="H702" s="44">
        <v>1</v>
      </c>
      <c r="I702" s="326" t="s">
        <v>1701</v>
      </c>
      <c r="J702" s="336"/>
      <c r="K702" s="336"/>
      <c r="L702" s="335"/>
      <c r="M702" s="335"/>
      <c r="N702" s="391" t="s">
        <v>3422</v>
      </c>
      <c r="O702" s="391"/>
    </row>
    <row r="703" spans="1:15" ht="15" customHeight="1" x14ac:dyDescent="0.25">
      <c r="A703" s="46" t="s">
        <v>1316</v>
      </c>
      <c r="B703" s="47" t="s">
        <v>1219</v>
      </c>
      <c r="C703" s="47" t="s">
        <v>1269</v>
      </c>
      <c r="D703" s="47">
        <v>23</v>
      </c>
      <c r="E703" s="46" t="s">
        <v>2906</v>
      </c>
      <c r="F703" s="43" t="s">
        <v>1314</v>
      </c>
      <c r="G703" s="44">
        <v>1</v>
      </c>
      <c r="H703" s="44">
        <v>1</v>
      </c>
      <c r="I703" s="326" t="s">
        <v>1701</v>
      </c>
      <c r="J703" s="336"/>
      <c r="K703" s="336"/>
      <c r="L703" s="335"/>
      <c r="M703" s="335"/>
      <c r="N703" s="391" t="s">
        <v>3422</v>
      </c>
      <c r="O703" s="391"/>
    </row>
    <row r="704" spans="1:15" ht="15" customHeight="1" x14ac:dyDescent="0.25">
      <c r="A704" s="46" t="s">
        <v>1317</v>
      </c>
      <c r="B704" s="47" t="s">
        <v>1219</v>
      </c>
      <c r="C704" s="47" t="s">
        <v>1269</v>
      </c>
      <c r="D704" s="47">
        <v>23</v>
      </c>
      <c r="E704" s="46" t="s">
        <v>2907</v>
      </c>
      <c r="F704" s="43" t="s">
        <v>1314</v>
      </c>
      <c r="G704" s="44">
        <v>1</v>
      </c>
      <c r="H704" s="44">
        <v>1</v>
      </c>
      <c r="I704" s="326" t="s">
        <v>1701</v>
      </c>
      <c r="J704" s="336"/>
      <c r="K704" s="336"/>
      <c r="L704" s="335"/>
      <c r="M704" s="335"/>
      <c r="N704" s="391" t="s">
        <v>3422</v>
      </c>
      <c r="O704" s="391"/>
    </row>
    <row r="705" spans="1:15" ht="15" customHeight="1" x14ac:dyDescent="0.25">
      <c r="A705" s="46" t="s">
        <v>1318</v>
      </c>
      <c r="B705" s="47" t="s">
        <v>1219</v>
      </c>
      <c r="C705" s="47" t="s">
        <v>1269</v>
      </c>
      <c r="D705" s="47">
        <v>23</v>
      </c>
      <c r="E705" s="46" t="s">
        <v>2908</v>
      </c>
      <c r="F705" s="43" t="s">
        <v>1314</v>
      </c>
      <c r="G705" s="44">
        <v>1</v>
      </c>
      <c r="H705" s="44">
        <v>1</v>
      </c>
      <c r="I705" s="326" t="s">
        <v>1701</v>
      </c>
      <c r="J705" s="336"/>
      <c r="K705" s="336"/>
      <c r="L705" s="335"/>
      <c r="M705" s="335"/>
      <c r="N705" s="391" t="s">
        <v>3422</v>
      </c>
      <c r="O705" s="391"/>
    </row>
    <row r="706" spans="1:15" ht="15" customHeight="1" x14ac:dyDescent="0.25">
      <c r="A706" s="46" t="s">
        <v>1319</v>
      </c>
      <c r="B706" s="47" t="s">
        <v>1219</v>
      </c>
      <c r="C706" s="47" t="s">
        <v>1269</v>
      </c>
      <c r="D706" s="47">
        <v>24</v>
      </c>
      <c r="E706" s="46" t="s">
        <v>2909</v>
      </c>
      <c r="F706" s="43" t="s">
        <v>1320</v>
      </c>
      <c r="G706" s="44">
        <v>1</v>
      </c>
      <c r="H706" s="44">
        <v>1</v>
      </c>
      <c r="I706" s="326" t="s">
        <v>1701</v>
      </c>
      <c r="J706" s="336"/>
      <c r="K706" s="336"/>
      <c r="L706" s="335"/>
      <c r="M706" s="335"/>
      <c r="N706" s="391" t="s">
        <v>3422</v>
      </c>
      <c r="O706" s="391"/>
    </row>
    <row r="707" spans="1:15" ht="15" customHeight="1" x14ac:dyDescent="0.25">
      <c r="A707" s="46" t="s">
        <v>1321</v>
      </c>
      <c r="B707" s="47" t="s">
        <v>1219</v>
      </c>
      <c r="C707" s="47" t="s">
        <v>1269</v>
      </c>
      <c r="D707" s="47">
        <v>29</v>
      </c>
      <c r="E707" s="46" t="s">
        <v>2910</v>
      </c>
      <c r="F707" s="43" t="s">
        <v>1322</v>
      </c>
      <c r="G707" s="44">
        <v>1</v>
      </c>
      <c r="H707" s="44">
        <v>1</v>
      </c>
      <c r="I707" s="326" t="s">
        <v>1701</v>
      </c>
      <c r="J707" s="336"/>
      <c r="K707" s="336"/>
      <c r="L707" s="335"/>
      <c r="M707" s="335"/>
      <c r="N707" s="391" t="s">
        <v>3422</v>
      </c>
      <c r="O707" s="391"/>
    </row>
    <row r="708" spans="1:15" ht="15" customHeight="1" x14ac:dyDescent="0.25">
      <c r="A708" s="46" t="s">
        <v>1323</v>
      </c>
      <c r="B708" s="47" t="s">
        <v>1219</v>
      </c>
      <c r="C708" s="47" t="s">
        <v>1324</v>
      </c>
      <c r="D708" s="47">
        <v>0</v>
      </c>
      <c r="E708" s="46" t="s">
        <v>2911</v>
      </c>
      <c r="F708" s="46" t="s">
        <v>1325</v>
      </c>
      <c r="G708" s="48">
        <v>0</v>
      </c>
      <c r="H708" s="48">
        <v>1</v>
      </c>
      <c r="I708" s="326" t="s">
        <v>1701</v>
      </c>
      <c r="J708" s="336"/>
      <c r="K708" s="336"/>
      <c r="L708" s="335"/>
      <c r="M708" s="335"/>
      <c r="N708" s="391" t="s">
        <v>3423</v>
      </c>
      <c r="O708" s="391" t="s">
        <v>3424</v>
      </c>
    </row>
    <row r="709" spans="1:15" ht="15" customHeight="1" x14ac:dyDescent="0.25">
      <c r="A709" s="46" t="s">
        <v>1326</v>
      </c>
      <c r="B709" s="47" t="s">
        <v>1219</v>
      </c>
      <c r="C709" s="47" t="s">
        <v>1324</v>
      </c>
      <c r="D709" s="47">
        <v>10</v>
      </c>
      <c r="E709" s="46" t="s">
        <v>2912</v>
      </c>
      <c r="F709" s="46" t="s">
        <v>1327</v>
      </c>
      <c r="G709" s="48">
        <v>0</v>
      </c>
      <c r="H709" s="48">
        <v>1</v>
      </c>
      <c r="I709" s="326" t="s">
        <v>1701</v>
      </c>
      <c r="J709" s="336"/>
      <c r="K709" s="336"/>
      <c r="L709" s="335"/>
      <c r="M709" s="335"/>
      <c r="N709" s="391" t="s">
        <v>3423</v>
      </c>
      <c r="O709" s="391"/>
    </row>
    <row r="710" spans="1:15" ht="15" customHeight="1" x14ac:dyDescent="0.25">
      <c r="A710" s="46" t="s">
        <v>1328</v>
      </c>
      <c r="B710" s="47" t="s">
        <v>1219</v>
      </c>
      <c r="C710" s="47" t="s">
        <v>1324</v>
      </c>
      <c r="D710" s="47">
        <v>20</v>
      </c>
      <c r="E710" s="46" t="s">
        <v>2913</v>
      </c>
      <c r="F710" s="46" t="s">
        <v>1329</v>
      </c>
      <c r="G710" s="48">
        <v>0</v>
      </c>
      <c r="H710" s="48">
        <v>1</v>
      </c>
      <c r="I710" s="326" t="s">
        <v>1701</v>
      </c>
      <c r="J710" s="336"/>
      <c r="K710" s="336"/>
      <c r="L710" s="335"/>
      <c r="M710" s="335"/>
      <c r="N710" s="391" t="s">
        <v>3423</v>
      </c>
      <c r="O710" s="391"/>
    </row>
    <row r="711" spans="1:15" ht="75" x14ac:dyDescent="0.25">
      <c r="A711" s="46" t="s">
        <v>1330</v>
      </c>
      <c r="B711" s="47" t="s">
        <v>1331</v>
      </c>
      <c r="C711" s="47" t="s">
        <v>1332</v>
      </c>
      <c r="D711" s="47">
        <v>0</v>
      </c>
      <c r="E711" s="46" t="s">
        <v>2914</v>
      </c>
      <c r="F711" s="41" t="s">
        <v>1333</v>
      </c>
      <c r="G711" s="42">
        <v>2</v>
      </c>
      <c r="H711" s="42">
        <v>2</v>
      </c>
      <c r="I711" s="326" t="s">
        <v>1896</v>
      </c>
      <c r="J711" s="336" t="s">
        <v>3321</v>
      </c>
      <c r="K711" s="336" t="s">
        <v>3326</v>
      </c>
      <c r="L711" s="335"/>
      <c r="M711" s="335"/>
      <c r="N711" s="391" t="s">
        <v>3389</v>
      </c>
      <c r="O711" s="391"/>
    </row>
    <row r="712" spans="1:15" x14ac:dyDescent="0.25">
      <c r="A712" s="46" t="s">
        <v>1334</v>
      </c>
      <c r="B712" s="47" t="s">
        <v>1331</v>
      </c>
      <c r="C712" s="47" t="s">
        <v>1332</v>
      </c>
      <c r="D712" s="47">
        <v>10</v>
      </c>
      <c r="E712" s="46" t="s">
        <v>2915</v>
      </c>
      <c r="F712" s="39" t="s">
        <v>1335</v>
      </c>
      <c r="G712" s="48">
        <v>0</v>
      </c>
      <c r="H712" s="44">
        <v>0</v>
      </c>
      <c r="I712" s="326" t="s">
        <v>1896</v>
      </c>
      <c r="J712" s="336"/>
      <c r="K712" s="336"/>
      <c r="L712" s="335"/>
      <c r="M712" s="335"/>
      <c r="N712" s="391"/>
      <c r="O712" s="391"/>
    </row>
    <row r="713" spans="1:15" x14ac:dyDescent="0.25">
      <c r="A713" s="46" t="s">
        <v>1336</v>
      </c>
      <c r="B713" s="47" t="s">
        <v>1331</v>
      </c>
      <c r="C713" s="47" t="s">
        <v>1332</v>
      </c>
      <c r="D713" s="47">
        <v>20</v>
      </c>
      <c r="E713" s="46" t="s">
        <v>2916</v>
      </c>
      <c r="F713" s="39" t="s">
        <v>1337</v>
      </c>
      <c r="G713" s="48">
        <v>0</v>
      </c>
      <c r="H713" s="44">
        <v>0</v>
      </c>
      <c r="I713" s="326" t="s">
        <v>1896</v>
      </c>
      <c r="J713" s="336"/>
      <c r="K713" s="336"/>
      <c r="L713" s="335"/>
      <c r="M713" s="335"/>
      <c r="N713" s="391"/>
      <c r="O713" s="391"/>
    </row>
    <row r="714" spans="1:15" x14ac:dyDescent="0.25">
      <c r="A714" s="46" t="s">
        <v>1338</v>
      </c>
      <c r="B714" s="47" t="s">
        <v>1331</v>
      </c>
      <c r="C714" s="47" t="s">
        <v>1332</v>
      </c>
      <c r="D714" s="47">
        <v>30</v>
      </c>
      <c r="E714" s="46" t="s">
        <v>2917</v>
      </c>
      <c r="F714" s="39" t="s">
        <v>1339</v>
      </c>
      <c r="G714" s="48">
        <v>0</v>
      </c>
      <c r="H714" s="44">
        <v>0</v>
      </c>
      <c r="I714" s="326" t="s">
        <v>1896</v>
      </c>
      <c r="J714" s="336"/>
      <c r="K714" s="336"/>
      <c r="L714" s="335"/>
      <c r="M714" s="335"/>
      <c r="N714" s="391"/>
      <c r="O714" s="391"/>
    </row>
    <row r="715" spans="1:15" x14ac:dyDescent="0.25">
      <c r="A715" s="46" t="s">
        <v>1340</v>
      </c>
      <c r="B715" s="47" t="s">
        <v>1331</v>
      </c>
      <c r="C715" s="47" t="s">
        <v>1332</v>
      </c>
      <c r="D715" s="47">
        <v>90</v>
      </c>
      <c r="E715" s="46" t="s">
        <v>2918</v>
      </c>
      <c r="F715" s="39" t="s">
        <v>1341</v>
      </c>
      <c r="G715" s="48">
        <v>0</v>
      </c>
      <c r="H715" s="44">
        <v>0</v>
      </c>
      <c r="I715" s="326" t="s">
        <v>1896</v>
      </c>
      <c r="J715" s="336"/>
      <c r="K715" s="336"/>
      <c r="L715" s="335"/>
      <c r="M715" s="335"/>
      <c r="N715" s="391"/>
      <c r="O715" s="391"/>
    </row>
    <row r="716" spans="1:15" ht="76.5" customHeight="1" x14ac:dyDescent="0.25">
      <c r="A716" s="46" t="s">
        <v>1342</v>
      </c>
      <c r="B716" s="47" t="s">
        <v>1331</v>
      </c>
      <c r="C716" s="47" t="s">
        <v>1343</v>
      </c>
      <c r="D716" s="47">
        <v>0</v>
      </c>
      <c r="E716" s="46" t="s">
        <v>2919</v>
      </c>
      <c r="F716" s="41" t="s">
        <v>1344</v>
      </c>
      <c r="G716" s="42">
        <v>2</v>
      </c>
      <c r="H716" s="44">
        <v>1</v>
      </c>
      <c r="I716" s="326" t="s">
        <v>1896</v>
      </c>
      <c r="J716" s="336" t="s">
        <v>3321</v>
      </c>
      <c r="K716" s="336"/>
      <c r="L716" s="335"/>
      <c r="M716" s="335"/>
      <c r="N716" s="391" t="s">
        <v>3425</v>
      </c>
      <c r="O716" s="391" t="s">
        <v>3426</v>
      </c>
    </row>
    <row r="717" spans="1:15" ht="15" customHeight="1" x14ac:dyDescent="0.25">
      <c r="A717" s="46" t="s">
        <v>1345</v>
      </c>
      <c r="B717" s="47" t="s">
        <v>1331</v>
      </c>
      <c r="C717" s="47" t="s">
        <v>1343</v>
      </c>
      <c r="D717" s="47">
        <v>10</v>
      </c>
      <c r="E717" s="46" t="s">
        <v>2920</v>
      </c>
      <c r="F717" s="39" t="s">
        <v>1346</v>
      </c>
      <c r="G717" s="48">
        <v>0</v>
      </c>
      <c r="H717" s="44">
        <v>1</v>
      </c>
      <c r="I717" s="326" t="s">
        <v>1896</v>
      </c>
      <c r="J717" s="336"/>
      <c r="K717" s="336"/>
      <c r="L717" s="335"/>
      <c r="M717" s="335"/>
      <c r="N717" s="391" t="s">
        <v>3425</v>
      </c>
      <c r="O717" s="391" t="s">
        <v>3426</v>
      </c>
    </row>
    <row r="718" spans="1:15" ht="15" customHeight="1" x14ac:dyDescent="0.25">
      <c r="A718" s="46" t="s">
        <v>1347</v>
      </c>
      <c r="B718" s="47" t="s">
        <v>1331</v>
      </c>
      <c r="C718" s="47" t="s">
        <v>1343</v>
      </c>
      <c r="D718" s="47">
        <v>20</v>
      </c>
      <c r="E718" s="46" t="s">
        <v>2921</v>
      </c>
      <c r="F718" s="39" t="s">
        <v>1348</v>
      </c>
      <c r="G718" s="48">
        <v>0</v>
      </c>
      <c r="H718" s="44">
        <v>1</v>
      </c>
      <c r="I718" s="326" t="s">
        <v>1896</v>
      </c>
      <c r="J718" s="336"/>
      <c r="K718" s="336"/>
      <c r="L718" s="335"/>
      <c r="M718" s="335"/>
      <c r="N718" s="391" t="s">
        <v>3425</v>
      </c>
      <c r="O718" s="391" t="s">
        <v>3426</v>
      </c>
    </row>
    <row r="719" spans="1:15" ht="15" customHeight="1" x14ac:dyDescent="0.25">
      <c r="A719" s="46" t="s">
        <v>1349</v>
      </c>
      <c r="B719" s="47" t="s">
        <v>1331</v>
      </c>
      <c r="C719" s="47" t="s">
        <v>1343</v>
      </c>
      <c r="D719" s="47">
        <v>21</v>
      </c>
      <c r="E719" s="46" t="s">
        <v>2922</v>
      </c>
      <c r="F719" s="39" t="s">
        <v>1350</v>
      </c>
      <c r="G719" s="48">
        <v>0</v>
      </c>
      <c r="H719" s="44">
        <v>1</v>
      </c>
      <c r="I719" s="326" t="s">
        <v>1896</v>
      </c>
      <c r="J719" s="336"/>
      <c r="K719" s="336"/>
      <c r="L719" s="335"/>
      <c r="M719" s="335"/>
      <c r="N719" s="391" t="s">
        <v>3425</v>
      </c>
      <c r="O719" s="391" t="s">
        <v>3426</v>
      </c>
    </row>
    <row r="720" spans="1:15" ht="15" customHeight="1" x14ac:dyDescent="0.25">
      <c r="A720" s="46" t="s">
        <v>1351</v>
      </c>
      <c r="B720" s="47" t="s">
        <v>1331</v>
      </c>
      <c r="C720" s="47" t="s">
        <v>1343</v>
      </c>
      <c r="D720" s="47">
        <v>29</v>
      </c>
      <c r="E720" s="46" t="s">
        <v>2923</v>
      </c>
      <c r="F720" s="39" t="s">
        <v>1352</v>
      </c>
      <c r="G720" s="48">
        <v>0</v>
      </c>
      <c r="H720" s="44">
        <v>1</v>
      </c>
      <c r="I720" s="326" t="s">
        <v>1896</v>
      </c>
      <c r="J720" s="336"/>
      <c r="K720" s="336"/>
      <c r="L720" s="335"/>
      <c r="M720" s="335"/>
      <c r="N720" s="391" t="s">
        <v>3425</v>
      </c>
      <c r="O720" s="391" t="s">
        <v>3426</v>
      </c>
    </row>
    <row r="721" spans="1:15" ht="15" customHeight="1" x14ac:dyDescent="0.25">
      <c r="A721" s="46" t="s">
        <v>1353</v>
      </c>
      <c r="B721" s="47" t="s">
        <v>1331</v>
      </c>
      <c r="C721" s="47" t="s">
        <v>1343</v>
      </c>
      <c r="D721" s="47">
        <v>30</v>
      </c>
      <c r="E721" s="46" t="s">
        <v>2924</v>
      </c>
      <c r="F721" s="39" t="s">
        <v>1354</v>
      </c>
      <c r="G721" s="48">
        <v>0</v>
      </c>
      <c r="H721" s="44">
        <v>1</v>
      </c>
      <c r="I721" s="326" t="s">
        <v>1896</v>
      </c>
      <c r="J721" s="336"/>
      <c r="K721" s="336"/>
      <c r="L721" s="335"/>
      <c r="M721" s="335"/>
      <c r="N721" s="391" t="s">
        <v>3425</v>
      </c>
      <c r="O721" s="391" t="s">
        <v>3426</v>
      </c>
    </row>
    <row r="722" spans="1:15" ht="15" customHeight="1" x14ac:dyDescent="0.25">
      <c r="A722" s="46" t="s">
        <v>1355</v>
      </c>
      <c r="B722" s="47" t="s">
        <v>1356</v>
      </c>
      <c r="C722" s="47" t="s">
        <v>1357</v>
      </c>
      <c r="D722" s="47">
        <v>0</v>
      </c>
      <c r="E722" s="46" t="s">
        <v>2925</v>
      </c>
      <c r="F722" s="39" t="s">
        <v>1358</v>
      </c>
      <c r="G722" s="48">
        <v>0</v>
      </c>
      <c r="H722" s="44">
        <v>0</v>
      </c>
      <c r="I722" s="326" t="s">
        <v>1701</v>
      </c>
      <c r="J722" s="336"/>
      <c r="K722" s="336"/>
      <c r="L722" s="335"/>
      <c r="M722" s="335"/>
      <c r="N722" s="391"/>
      <c r="O722" s="391"/>
    </row>
    <row r="723" spans="1:15" ht="15" customHeight="1" x14ac:dyDescent="0.25">
      <c r="A723" s="46" t="s">
        <v>1359</v>
      </c>
      <c r="B723" s="47" t="s">
        <v>1356</v>
      </c>
      <c r="C723" s="47" t="s">
        <v>1357</v>
      </c>
      <c r="D723" s="47">
        <v>10</v>
      </c>
      <c r="E723" s="46" t="s">
        <v>2926</v>
      </c>
      <c r="F723" s="39" t="s">
        <v>1360</v>
      </c>
      <c r="G723" s="48">
        <v>0</v>
      </c>
      <c r="H723" s="44">
        <v>0</v>
      </c>
      <c r="I723" s="326" t="s">
        <v>1701</v>
      </c>
      <c r="J723" s="336"/>
      <c r="K723" s="336"/>
      <c r="L723" s="335"/>
      <c r="M723" s="335"/>
      <c r="N723" s="391"/>
      <c r="O723" s="391"/>
    </row>
    <row r="724" spans="1:15" ht="15" customHeight="1" x14ac:dyDescent="0.25">
      <c r="A724" s="46" t="s">
        <v>1361</v>
      </c>
      <c r="B724" s="47" t="s">
        <v>1356</v>
      </c>
      <c r="C724" s="47" t="s">
        <v>1357</v>
      </c>
      <c r="D724" s="47">
        <v>11</v>
      </c>
      <c r="E724" s="46" t="s">
        <v>2927</v>
      </c>
      <c r="F724" s="39" t="s">
        <v>1362</v>
      </c>
      <c r="G724" s="48">
        <v>0</v>
      </c>
      <c r="H724" s="44">
        <v>0</v>
      </c>
      <c r="I724" s="326" t="s">
        <v>1701</v>
      </c>
      <c r="J724" s="336"/>
      <c r="K724" s="336"/>
      <c r="L724" s="335"/>
      <c r="M724" s="335"/>
      <c r="N724" s="391"/>
      <c r="O724" s="391"/>
    </row>
    <row r="725" spans="1:15" ht="15" customHeight="1" x14ac:dyDescent="0.25">
      <c r="A725" s="46" t="s">
        <v>1363</v>
      </c>
      <c r="B725" s="47" t="s">
        <v>1356</v>
      </c>
      <c r="C725" s="47" t="s">
        <v>1357</v>
      </c>
      <c r="D725" s="47">
        <v>12</v>
      </c>
      <c r="E725" s="46" t="s">
        <v>2928</v>
      </c>
      <c r="F725" s="39" t="s">
        <v>1364</v>
      </c>
      <c r="G725" s="48">
        <v>0</v>
      </c>
      <c r="H725" s="44">
        <v>0</v>
      </c>
      <c r="I725" s="326" t="s">
        <v>1701</v>
      </c>
      <c r="J725" s="336"/>
      <c r="K725" s="336"/>
      <c r="L725" s="335"/>
      <c r="M725" s="335"/>
      <c r="N725" s="391"/>
      <c r="O725" s="391"/>
    </row>
    <row r="726" spans="1:15" ht="15" customHeight="1" x14ac:dyDescent="0.25">
      <c r="A726" s="46" t="s">
        <v>1365</v>
      </c>
      <c r="B726" s="47" t="s">
        <v>1356</v>
      </c>
      <c r="C726" s="47" t="s">
        <v>1357</v>
      </c>
      <c r="D726" s="47">
        <v>13</v>
      </c>
      <c r="E726" s="46" t="s">
        <v>2929</v>
      </c>
      <c r="F726" s="39" t="s">
        <v>1366</v>
      </c>
      <c r="G726" s="48">
        <v>0</v>
      </c>
      <c r="H726" s="44">
        <v>0</v>
      </c>
      <c r="I726" s="326" t="s">
        <v>1701</v>
      </c>
      <c r="J726" s="336"/>
      <c r="K726" s="336"/>
      <c r="L726" s="335"/>
      <c r="M726" s="335"/>
      <c r="N726" s="391"/>
      <c r="O726" s="391"/>
    </row>
    <row r="727" spans="1:15" ht="15" customHeight="1" x14ac:dyDescent="0.25">
      <c r="A727" s="46" t="s">
        <v>1367</v>
      </c>
      <c r="B727" s="47" t="s">
        <v>1356</v>
      </c>
      <c r="C727" s="47" t="s">
        <v>1357</v>
      </c>
      <c r="D727" s="47">
        <v>14</v>
      </c>
      <c r="E727" s="46" t="s">
        <v>2930</v>
      </c>
      <c r="F727" s="39" t="s">
        <v>1368</v>
      </c>
      <c r="G727" s="48">
        <v>0</v>
      </c>
      <c r="H727" s="44">
        <v>0</v>
      </c>
      <c r="I727" s="326" t="s">
        <v>1701</v>
      </c>
      <c r="J727" s="336"/>
      <c r="K727" s="336"/>
      <c r="L727" s="335"/>
      <c r="M727" s="335"/>
      <c r="N727" s="391"/>
      <c r="O727" s="391"/>
    </row>
    <row r="728" spans="1:15" ht="15" customHeight="1" x14ac:dyDescent="0.25">
      <c r="A728" s="46" t="s">
        <v>1369</v>
      </c>
      <c r="B728" s="47" t="s">
        <v>1356</v>
      </c>
      <c r="C728" s="47" t="s">
        <v>1357</v>
      </c>
      <c r="D728" s="47">
        <v>19</v>
      </c>
      <c r="E728" s="46" t="s">
        <v>2931</v>
      </c>
      <c r="F728" s="39" t="s">
        <v>1370</v>
      </c>
      <c r="G728" s="48">
        <v>0</v>
      </c>
      <c r="H728" s="44">
        <v>0</v>
      </c>
      <c r="I728" s="326" t="s">
        <v>1701</v>
      </c>
      <c r="J728" s="336"/>
      <c r="K728" s="336"/>
      <c r="L728" s="335"/>
      <c r="M728" s="335"/>
      <c r="N728" s="391"/>
      <c r="O728" s="391"/>
    </row>
    <row r="729" spans="1:15" ht="15" customHeight="1" x14ac:dyDescent="0.25">
      <c r="A729" s="46" t="s">
        <v>1371</v>
      </c>
      <c r="B729" s="47" t="s">
        <v>1356</v>
      </c>
      <c r="C729" s="47" t="s">
        <v>1357</v>
      </c>
      <c r="D729" s="47">
        <v>20</v>
      </c>
      <c r="E729" s="46" t="s">
        <v>2932</v>
      </c>
      <c r="F729" s="39" t="s">
        <v>1372</v>
      </c>
      <c r="G729" s="48">
        <v>0</v>
      </c>
      <c r="H729" s="44">
        <v>0</v>
      </c>
      <c r="I729" s="326" t="s">
        <v>1701</v>
      </c>
      <c r="J729" s="336"/>
      <c r="K729" s="336"/>
      <c r="L729" s="335"/>
      <c r="M729" s="335"/>
      <c r="N729" s="391"/>
      <c r="O729" s="391"/>
    </row>
    <row r="730" spans="1:15" ht="15" customHeight="1" x14ac:dyDescent="0.25">
      <c r="A730" s="46" t="s">
        <v>1373</v>
      </c>
      <c r="B730" s="47" t="s">
        <v>1356</v>
      </c>
      <c r="C730" s="47" t="s">
        <v>1357</v>
      </c>
      <c r="D730" s="47">
        <v>21</v>
      </c>
      <c r="E730" s="46" t="s">
        <v>2933</v>
      </c>
      <c r="F730" s="39" t="s">
        <v>1374</v>
      </c>
      <c r="G730" s="48">
        <v>0</v>
      </c>
      <c r="H730" s="44">
        <v>0</v>
      </c>
      <c r="I730" s="326" t="s">
        <v>1701</v>
      </c>
      <c r="J730" s="336"/>
      <c r="K730" s="336"/>
      <c r="L730" s="335"/>
      <c r="M730" s="335"/>
      <c r="N730" s="391"/>
      <c r="O730" s="391"/>
    </row>
    <row r="731" spans="1:15" ht="15" customHeight="1" x14ac:dyDescent="0.25">
      <c r="A731" s="46" t="s">
        <v>1375</v>
      </c>
      <c r="B731" s="47" t="s">
        <v>1356</v>
      </c>
      <c r="C731" s="47" t="s">
        <v>1357</v>
      </c>
      <c r="D731" s="47">
        <v>29</v>
      </c>
      <c r="E731" s="46" t="s">
        <v>2934</v>
      </c>
      <c r="F731" s="39" t="s">
        <v>1376</v>
      </c>
      <c r="G731" s="48">
        <v>0</v>
      </c>
      <c r="H731" s="44">
        <v>0</v>
      </c>
      <c r="I731" s="326" t="s">
        <v>1701</v>
      </c>
      <c r="J731" s="336"/>
      <c r="K731" s="336"/>
      <c r="L731" s="335"/>
      <c r="M731" s="335"/>
      <c r="N731" s="391"/>
      <c r="O731" s="391"/>
    </row>
    <row r="732" spans="1:15" ht="15" customHeight="1" x14ac:dyDescent="0.25">
      <c r="A732" s="46" t="s">
        <v>1377</v>
      </c>
      <c r="B732" s="47" t="s">
        <v>1356</v>
      </c>
      <c r="C732" s="47" t="s">
        <v>1378</v>
      </c>
      <c r="D732" s="47">
        <v>0</v>
      </c>
      <c r="E732" s="46" t="s">
        <v>2935</v>
      </c>
      <c r="F732" s="39" t="s">
        <v>1379</v>
      </c>
      <c r="G732" s="48">
        <v>0</v>
      </c>
      <c r="H732" s="44">
        <v>0</v>
      </c>
      <c r="I732" s="326" t="s">
        <v>1701</v>
      </c>
      <c r="J732" s="336"/>
      <c r="K732" s="336"/>
      <c r="L732" s="335"/>
      <c r="M732" s="335"/>
      <c r="N732" s="391"/>
      <c r="O732" s="391"/>
    </row>
    <row r="733" spans="1:15" ht="15" customHeight="1" x14ac:dyDescent="0.25">
      <c r="A733" s="46" t="s">
        <v>1380</v>
      </c>
      <c r="B733" s="47" t="s">
        <v>1356</v>
      </c>
      <c r="C733" s="47" t="s">
        <v>1378</v>
      </c>
      <c r="D733" s="47">
        <v>10</v>
      </c>
      <c r="E733" s="46" t="s">
        <v>2936</v>
      </c>
      <c r="F733" s="39" t="s">
        <v>1381</v>
      </c>
      <c r="G733" s="48">
        <v>0</v>
      </c>
      <c r="H733" s="44">
        <v>0</v>
      </c>
      <c r="I733" s="326" t="s">
        <v>1701</v>
      </c>
      <c r="J733" s="336"/>
      <c r="K733" s="336"/>
      <c r="L733" s="335"/>
      <c r="M733" s="335"/>
      <c r="N733" s="391"/>
      <c r="O733" s="391"/>
    </row>
    <row r="734" spans="1:15" ht="15" customHeight="1" x14ac:dyDescent="0.25">
      <c r="A734" s="46" t="s">
        <v>1382</v>
      </c>
      <c r="B734" s="47" t="s">
        <v>1356</v>
      </c>
      <c r="C734" s="47" t="s">
        <v>1378</v>
      </c>
      <c r="D734" s="47">
        <v>11</v>
      </c>
      <c r="E734" s="46" t="s">
        <v>2937</v>
      </c>
      <c r="F734" s="39" t="s">
        <v>1383</v>
      </c>
      <c r="G734" s="48">
        <v>0</v>
      </c>
      <c r="H734" s="44">
        <v>0</v>
      </c>
      <c r="I734" s="326" t="s">
        <v>1701</v>
      </c>
      <c r="J734" s="336"/>
      <c r="K734" s="336"/>
      <c r="L734" s="335"/>
      <c r="M734" s="335"/>
      <c r="N734" s="391"/>
      <c r="O734" s="391"/>
    </row>
    <row r="735" spans="1:15" ht="15" customHeight="1" x14ac:dyDescent="0.25">
      <c r="A735" s="46" t="s">
        <v>1384</v>
      </c>
      <c r="B735" s="47" t="s">
        <v>1356</v>
      </c>
      <c r="C735" s="47" t="s">
        <v>1378</v>
      </c>
      <c r="D735" s="47">
        <v>12</v>
      </c>
      <c r="E735" s="46" t="s">
        <v>2938</v>
      </c>
      <c r="F735" s="39" t="s">
        <v>1385</v>
      </c>
      <c r="G735" s="48">
        <v>0</v>
      </c>
      <c r="H735" s="44">
        <v>0</v>
      </c>
      <c r="I735" s="326" t="s">
        <v>1701</v>
      </c>
      <c r="J735" s="336"/>
      <c r="K735" s="336"/>
      <c r="L735" s="335"/>
      <c r="M735" s="335"/>
      <c r="N735" s="391"/>
      <c r="O735" s="391"/>
    </row>
    <row r="736" spans="1:15" ht="15" customHeight="1" x14ac:dyDescent="0.25">
      <c r="A736" s="46" t="s">
        <v>1386</v>
      </c>
      <c r="B736" s="47" t="s">
        <v>1356</v>
      </c>
      <c r="C736" s="47" t="s">
        <v>1378</v>
      </c>
      <c r="D736" s="47">
        <v>13</v>
      </c>
      <c r="E736" s="46" t="s">
        <v>2939</v>
      </c>
      <c r="F736" s="39" t="s">
        <v>1387</v>
      </c>
      <c r="G736" s="48">
        <v>0</v>
      </c>
      <c r="H736" s="44">
        <v>0</v>
      </c>
      <c r="I736" s="326" t="s">
        <v>1701</v>
      </c>
      <c r="J736" s="336"/>
      <c r="K736" s="336"/>
      <c r="L736" s="335"/>
      <c r="M736" s="335"/>
      <c r="N736" s="391"/>
      <c r="O736" s="391"/>
    </row>
    <row r="737" spans="1:15" ht="15" customHeight="1" x14ac:dyDescent="0.25">
      <c r="A737" s="46" t="s">
        <v>1388</v>
      </c>
      <c r="B737" s="47" t="s">
        <v>1356</v>
      </c>
      <c r="C737" s="47" t="s">
        <v>1378</v>
      </c>
      <c r="D737" s="47">
        <v>14</v>
      </c>
      <c r="E737" s="46" t="s">
        <v>2940</v>
      </c>
      <c r="F737" s="39" t="s">
        <v>1389</v>
      </c>
      <c r="G737" s="48">
        <v>0</v>
      </c>
      <c r="H737" s="44">
        <v>0</v>
      </c>
      <c r="I737" s="326" t="s">
        <v>1701</v>
      </c>
      <c r="J737" s="336"/>
      <c r="K737" s="336"/>
      <c r="L737" s="335"/>
      <c r="M737" s="335"/>
      <c r="N737" s="391"/>
      <c r="O737" s="391"/>
    </row>
    <row r="738" spans="1:15" ht="15" customHeight="1" x14ac:dyDescent="0.25">
      <c r="A738" s="46" t="s">
        <v>1390</v>
      </c>
      <c r="B738" s="47" t="s">
        <v>1356</v>
      </c>
      <c r="C738" s="47" t="s">
        <v>1378</v>
      </c>
      <c r="D738" s="47">
        <v>20</v>
      </c>
      <c r="E738" s="46" t="s">
        <v>2941</v>
      </c>
      <c r="F738" s="39" t="s">
        <v>1391</v>
      </c>
      <c r="G738" s="48">
        <v>0</v>
      </c>
      <c r="H738" s="44">
        <v>0</v>
      </c>
      <c r="I738" s="326" t="s">
        <v>1701</v>
      </c>
      <c r="J738" s="336"/>
      <c r="K738" s="336"/>
      <c r="L738" s="335"/>
      <c r="M738" s="335"/>
      <c r="N738" s="391"/>
      <c r="O738" s="391"/>
    </row>
    <row r="739" spans="1:15" ht="15" customHeight="1" x14ac:dyDescent="0.25">
      <c r="A739" s="46" t="s">
        <v>1392</v>
      </c>
      <c r="B739" s="47" t="s">
        <v>1356</v>
      </c>
      <c r="C739" s="47" t="s">
        <v>1393</v>
      </c>
      <c r="D739" s="47">
        <v>0</v>
      </c>
      <c r="E739" s="46" t="s">
        <v>2942</v>
      </c>
      <c r="F739" s="39" t="s">
        <v>1394</v>
      </c>
      <c r="G739" s="48">
        <v>0</v>
      </c>
      <c r="H739" s="44">
        <v>0</v>
      </c>
      <c r="I739" s="326" t="s">
        <v>1701</v>
      </c>
      <c r="J739" s="336"/>
      <c r="K739" s="336"/>
      <c r="L739" s="335"/>
      <c r="M739" s="335"/>
      <c r="N739" s="391"/>
      <c r="O739" s="391"/>
    </row>
    <row r="740" spans="1:15" ht="15" customHeight="1" x14ac:dyDescent="0.25">
      <c r="A740" s="46" t="s">
        <v>1395</v>
      </c>
      <c r="B740" s="47" t="s">
        <v>1356</v>
      </c>
      <c r="C740" s="47" t="s">
        <v>1393</v>
      </c>
      <c r="D740" s="47">
        <v>10</v>
      </c>
      <c r="E740" s="46" t="s">
        <v>2943</v>
      </c>
      <c r="F740" s="39" t="s">
        <v>1396</v>
      </c>
      <c r="G740" s="48">
        <v>0</v>
      </c>
      <c r="H740" s="44">
        <v>0</v>
      </c>
      <c r="I740" s="326" t="s">
        <v>1701</v>
      </c>
      <c r="J740" s="336"/>
      <c r="K740" s="336"/>
      <c r="L740" s="335"/>
      <c r="M740" s="335"/>
      <c r="N740" s="391"/>
      <c r="O740" s="391"/>
    </row>
    <row r="741" spans="1:15" ht="15" customHeight="1" x14ac:dyDescent="0.25">
      <c r="A741" s="46" t="s">
        <v>1397</v>
      </c>
      <c r="B741" s="47" t="s">
        <v>1356</v>
      </c>
      <c r="C741" s="47" t="s">
        <v>1393</v>
      </c>
      <c r="D741" s="47">
        <v>20</v>
      </c>
      <c r="E741" s="46" t="s">
        <v>2944</v>
      </c>
      <c r="F741" s="39" t="s">
        <v>1398</v>
      </c>
      <c r="G741" s="48">
        <v>0</v>
      </c>
      <c r="H741" s="44">
        <v>0</v>
      </c>
      <c r="I741" s="326" t="s">
        <v>1701</v>
      </c>
      <c r="J741" s="336"/>
      <c r="K741" s="336"/>
      <c r="L741" s="335"/>
      <c r="M741" s="335"/>
      <c r="N741" s="391"/>
      <c r="O741" s="391"/>
    </row>
    <row r="742" spans="1:15" ht="15" customHeight="1" x14ac:dyDescent="0.25">
      <c r="A742" s="46" t="s">
        <v>1399</v>
      </c>
      <c r="B742" s="47" t="s">
        <v>1356</v>
      </c>
      <c r="C742" s="47" t="s">
        <v>1400</v>
      </c>
      <c r="D742" s="47">
        <v>0</v>
      </c>
      <c r="E742" s="46" t="s">
        <v>2945</v>
      </c>
      <c r="F742" s="39" t="s">
        <v>1401</v>
      </c>
      <c r="G742" s="48">
        <v>0</v>
      </c>
      <c r="H742" s="44">
        <v>0</v>
      </c>
      <c r="I742" s="326" t="s">
        <v>1701</v>
      </c>
      <c r="J742" s="336"/>
      <c r="K742" s="336"/>
      <c r="L742" s="335"/>
      <c r="M742" s="335"/>
      <c r="N742" s="391"/>
      <c r="O742" s="391"/>
    </row>
    <row r="743" spans="1:15" ht="15" customHeight="1" x14ac:dyDescent="0.25">
      <c r="A743" s="46" t="s">
        <v>1402</v>
      </c>
      <c r="B743" s="47" t="s">
        <v>1356</v>
      </c>
      <c r="C743" s="47" t="s">
        <v>1400</v>
      </c>
      <c r="D743" s="47">
        <v>10</v>
      </c>
      <c r="E743" s="46" t="s">
        <v>2946</v>
      </c>
      <c r="F743" s="39" t="s">
        <v>1403</v>
      </c>
      <c r="G743" s="48">
        <v>0</v>
      </c>
      <c r="H743" s="44">
        <v>0</v>
      </c>
      <c r="I743" s="326" t="s">
        <v>1701</v>
      </c>
      <c r="J743" s="336"/>
      <c r="K743" s="336"/>
      <c r="L743" s="335"/>
      <c r="M743" s="335"/>
      <c r="N743" s="391"/>
      <c r="O743" s="391"/>
    </row>
    <row r="744" spans="1:15" ht="15" customHeight="1" x14ac:dyDescent="0.25">
      <c r="A744" s="46" t="s">
        <v>1404</v>
      </c>
      <c r="B744" s="47" t="s">
        <v>1356</v>
      </c>
      <c r="C744" s="47" t="s">
        <v>1400</v>
      </c>
      <c r="D744" s="47">
        <v>10</v>
      </c>
      <c r="E744" s="46" t="s">
        <v>2947</v>
      </c>
      <c r="F744" s="39" t="s">
        <v>1403</v>
      </c>
      <c r="G744" s="48">
        <v>0</v>
      </c>
      <c r="H744" s="44">
        <v>0</v>
      </c>
      <c r="I744" s="326" t="s">
        <v>1701</v>
      </c>
      <c r="J744" s="336"/>
      <c r="K744" s="336"/>
      <c r="L744" s="335"/>
      <c r="M744" s="335"/>
      <c r="N744" s="391"/>
      <c r="O744" s="391"/>
    </row>
    <row r="745" spans="1:15" ht="15" customHeight="1" x14ac:dyDescent="0.25">
      <c r="A745" s="46" t="s">
        <v>1405</v>
      </c>
      <c r="B745" s="47" t="s">
        <v>1356</v>
      </c>
      <c r="C745" s="47" t="s">
        <v>1400</v>
      </c>
      <c r="D745" s="47">
        <v>10</v>
      </c>
      <c r="E745" s="46" t="s">
        <v>2948</v>
      </c>
      <c r="F745" s="39" t="s">
        <v>1403</v>
      </c>
      <c r="G745" s="48">
        <v>0</v>
      </c>
      <c r="H745" s="44">
        <v>0</v>
      </c>
      <c r="I745" s="326" t="s">
        <v>1701</v>
      </c>
      <c r="J745" s="336"/>
      <c r="K745" s="336"/>
      <c r="L745" s="335"/>
      <c r="M745" s="335"/>
      <c r="N745" s="391"/>
      <c r="O745" s="391"/>
    </row>
    <row r="746" spans="1:15" ht="15" customHeight="1" x14ac:dyDescent="0.25">
      <c r="A746" s="46" t="s">
        <v>1406</v>
      </c>
      <c r="B746" s="47" t="s">
        <v>1356</v>
      </c>
      <c r="C746" s="47" t="s">
        <v>1400</v>
      </c>
      <c r="D746" s="47">
        <v>10</v>
      </c>
      <c r="E746" s="46" t="s">
        <v>2949</v>
      </c>
      <c r="F746" s="39" t="s">
        <v>1403</v>
      </c>
      <c r="G746" s="48">
        <v>0</v>
      </c>
      <c r="H746" s="44">
        <v>0</v>
      </c>
      <c r="I746" s="326" t="s">
        <v>1701</v>
      </c>
      <c r="J746" s="336"/>
      <c r="K746" s="336"/>
      <c r="L746" s="335"/>
      <c r="M746" s="335"/>
      <c r="N746" s="391"/>
      <c r="O746" s="391"/>
    </row>
    <row r="747" spans="1:15" ht="15" customHeight="1" x14ac:dyDescent="0.25">
      <c r="A747" s="46" t="s">
        <v>1407</v>
      </c>
      <c r="B747" s="47" t="s">
        <v>1356</v>
      </c>
      <c r="C747" s="47" t="s">
        <v>1400</v>
      </c>
      <c r="D747" s="47">
        <v>10</v>
      </c>
      <c r="E747" s="46" t="s">
        <v>2950</v>
      </c>
      <c r="F747" s="39" t="s">
        <v>1403</v>
      </c>
      <c r="G747" s="48">
        <v>0</v>
      </c>
      <c r="H747" s="44">
        <v>0</v>
      </c>
      <c r="I747" s="326" t="s">
        <v>1701</v>
      </c>
      <c r="J747" s="336"/>
      <c r="K747" s="336"/>
      <c r="L747" s="335"/>
      <c r="M747" s="335"/>
      <c r="N747" s="391"/>
      <c r="O747" s="391"/>
    </row>
    <row r="748" spans="1:15" ht="15" customHeight="1" x14ac:dyDescent="0.25">
      <c r="A748" s="46" t="s">
        <v>1408</v>
      </c>
      <c r="B748" s="47" t="s">
        <v>1356</v>
      </c>
      <c r="C748" s="47" t="s">
        <v>1400</v>
      </c>
      <c r="D748" s="47">
        <v>10</v>
      </c>
      <c r="E748" s="46" t="s">
        <v>2951</v>
      </c>
      <c r="F748" s="39" t="s">
        <v>1403</v>
      </c>
      <c r="G748" s="48">
        <v>0</v>
      </c>
      <c r="H748" s="44">
        <v>0</v>
      </c>
      <c r="I748" s="326" t="s">
        <v>1701</v>
      </c>
      <c r="J748" s="336"/>
      <c r="K748" s="336"/>
      <c r="L748" s="335"/>
      <c r="M748" s="335"/>
      <c r="N748" s="391"/>
      <c r="O748" s="391"/>
    </row>
    <row r="749" spans="1:15" ht="15" customHeight="1" x14ac:dyDescent="0.25">
      <c r="A749" s="46" t="s">
        <v>1409</v>
      </c>
      <c r="B749" s="47" t="s">
        <v>1356</v>
      </c>
      <c r="C749" s="47" t="s">
        <v>1400</v>
      </c>
      <c r="D749" s="47">
        <v>20</v>
      </c>
      <c r="E749" s="46" t="s">
        <v>2952</v>
      </c>
      <c r="F749" s="39" t="s">
        <v>1410</v>
      </c>
      <c r="G749" s="48">
        <v>0</v>
      </c>
      <c r="H749" s="44">
        <v>0</v>
      </c>
      <c r="I749" s="326" t="s">
        <v>1701</v>
      </c>
      <c r="J749" s="336"/>
      <c r="K749" s="336"/>
      <c r="L749" s="335"/>
      <c r="M749" s="335"/>
      <c r="N749" s="391"/>
      <c r="O749" s="391"/>
    </row>
    <row r="750" spans="1:15" ht="15" customHeight="1" x14ac:dyDescent="0.25">
      <c r="A750" s="46" t="s">
        <v>1411</v>
      </c>
      <c r="B750" s="47" t="s">
        <v>1356</v>
      </c>
      <c r="C750" s="47" t="s">
        <v>1400</v>
      </c>
      <c r="D750" s="47">
        <v>20</v>
      </c>
      <c r="E750" s="46" t="s">
        <v>2953</v>
      </c>
      <c r="F750" s="39" t="s">
        <v>1410</v>
      </c>
      <c r="G750" s="48">
        <v>0</v>
      </c>
      <c r="H750" s="44">
        <v>0</v>
      </c>
      <c r="I750" s="326" t="s">
        <v>1701</v>
      </c>
      <c r="J750" s="336"/>
      <c r="K750" s="336"/>
      <c r="L750" s="335"/>
      <c r="M750" s="335"/>
      <c r="N750" s="391"/>
      <c r="O750" s="391"/>
    </row>
    <row r="751" spans="1:15" ht="15" customHeight="1" x14ac:dyDescent="0.25">
      <c r="A751" s="46" t="s">
        <v>1412</v>
      </c>
      <c r="B751" s="47" t="s">
        <v>1356</v>
      </c>
      <c r="C751" s="47" t="s">
        <v>1400</v>
      </c>
      <c r="D751" s="47">
        <v>20</v>
      </c>
      <c r="E751" s="46" t="s">
        <v>2954</v>
      </c>
      <c r="F751" s="39" t="s">
        <v>1410</v>
      </c>
      <c r="G751" s="48">
        <v>0</v>
      </c>
      <c r="H751" s="44">
        <v>0</v>
      </c>
      <c r="I751" s="326" t="s">
        <v>1701</v>
      </c>
      <c r="J751" s="336"/>
      <c r="K751" s="336"/>
      <c r="L751" s="335"/>
      <c r="M751" s="335"/>
      <c r="N751" s="391"/>
      <c r="O751" s="391"/>
    </row>
    <row r="752" spans="1:15" ht="15" customHeight="1" x14ac:dyDescent="0.25">
      <c r="A752" s="46" t="s">
        <v>1413</v>
      </c>
      <c r="B752" s="47" t="s">
        <v>1356</v>
      </c>
      <c r="C752" s="47" t="s">
        <v>1400</v>
      </c>
      <c r="D752" s="47">
        <v>20</v>
      </c>
      <c r="E752" s="46" t="s">
        <v>2955</v>
      </c>
      <c r="F752" s="39" t="s">
        <v>1410</v>
      </c>
      <c r="G752" s="48">
        <v>0</v>
      </c>
      <c r="H752" s="44">
        <v>0</v>
      </c>
      <c r="I752" s="326" t="s">
        <v>1701</v>
      </c>
      <c r="J752" s="336"/>
      <c r="K752" s="336"/>
      <c r="L752" s="335"/>
      <c r="M752" s="335"/>
      <c r="N752" s="391"/>
      <c r="O752" s="391"/>
    </row>
    <row r="753" spans="1:15" ht="15" customHeight="1" x14ac:dyDescent="0.25">
      <c r="A753" s="46" t="s">
        <v>1414</v>
      </c>
      <c r="B753" s="47" t="s">
        <v>1356</v>
      </c>
      <c r="C753" s="47" t="s">
        <v>1400</v>
      </c>
      <c r="D753" s="47">
        <v>30</v>
      </c>
      <c r="E753" s="46" t="s">
        <v>2956</v>
      </c>
      <c r="F753" s="39" t="s">
        <v>1415</v>
      </c>
      <c r="G753" s="48">
        <v>0</v>
      </c>
      <c r="H753" s="44">
        <v>0</v>
      </c>
      <c r="I753" s="326" t="s">
        <v>1701</v>
      </c>
      <c r="J753" s="336"/>
      <c r="K753" s="336"/>
      <c r="L753" s="335"/>
      <c r="M753" s="335"/>
      <c r="N753" s="391"/>
      <c r="O753" s="391"/>
    </row>
    <row r="754" spans="1:15" ht="15" customHeight="1" x14ac:dyDescent="0.25">
      <c r="A754" s="46" t="s">
        <v>1416</v>
      </c>
      <c r="B754" s="47" t="s">
        <v>1356</v>
      </c>
      <c r="C754" s="47" t="s">
        <v>1400</v>
      </c>
      <c r="D754" s="47">
        <v>90</v>
      </c>
      <c r="E754" s="46" t="s">
        <v>2957</v>
      </c>
      <c r="F754" s="39" t="s">
        <v>1417</v>
      </c>
      <c r="G754" s="48">
        <v>0</v>
      </c>
      <c r="H754" s="44">
        <v>0</v>
      </c>
      <c r="I754" s="326" t="s">
        <v>1701</v>
      </c>
      <c r="J754" s="336"/>
      <c r="K754" s="336"/>
      <c r="L754" s="335"/>
      <c r="M754" s="335"/>
      <c r="N754" s="391"/>
      <c r="O754" s="391"/>
    </row>
    <row r="755" spans="1:15" ht="105.75" customHeight="1" x14ac:dyDescent="0.25">
      <c r="A755" s="46" t="s">
        <v>1418</v>
      </c>
      <c r="B755" s="47" t="s">
        <v>1356</v>
      </c>
      <c r="C755" s="47" t="s">
        <v>1419</v>
      </c>
      <c r="D755" s="47">
        <v>0</v>
      </c>
      <c r="E755" s="46" t="s">
        <v>2958</v>
      </c>
      <c r="F755" s="41" t="s">
        <v>1420</v>
      </c>
      <c r="G755" s="42">
        <v>2</v>
      </c>
      <c r="H755" s="42">
        <v>2</v>
      </c>
      <c r="I755" s="326" t="s">
        <v>1701</v>
      </c>
      <c r="J755" s="336" t="s">
        <v>3442</v>
      </c>
      <c r="K755" s="336" t="s">
        <v>3443</v>
      </c>
      <c r="L755" s="335" t="s">
        <v>3444</v>
      </c>
      <c r="M755" s="335" t="s">
        <v>3445</v>
      </c>
      <c r="N755" s="391" t="s">
        <v>3427</v>
      </c>
      <c r="O755" s="391" t="s">
        <v>3428</v>
      </c>
    </row>
    <row r="756" spans="1:15" ht="107.25" customHeight="1" x14ac:dyDescent="0.25">
      <c r="A756" s="46" t="s">
        <v>1421</v>
      </c>
      <c r="B756" s="47" t="s">
        <v>1356</v>
      </c>
      <c r="C756" s="47" t="s">
        <v>1419</v>
      </c>
      <c r="D756" s="47">
        <v>1</v>
      </c>
      <c r="E756" s="46" t="s">
        <v>2959</v>
      </c>
      <c r="F756" s="41" t="s">
        <v>1422</v>
      </c>
      <c r="G756" s="42">
        <v>2</v>
      </c>
      <c r="H756" s="42">
        <v>2</v>
      </c>
      <c r="I756" s="326" t="s">
        <v>1701</v>
      </c>
      <c r="J756" s="336" t="s">
        <v>3442</v>
      </c>
      <c r="K756" s="336" t="s">
        <v>3443</v>
      </c>
      <c r="L756" s="335" t="s">
        <v>3444</v>
      </c>
      <c r="M756" s="335" t="s">
        <v>3445</v>
      </c>
      <c r="N756" s="391" t="s">
        <v>3427</v>
      </c>
      <c r="O756" s="391" t="s">
        <v>3428</v>
      </c>
    </row>
    <row r="757" spans="1:15" x14ac:dyDescent="0.25">
      <c r="A757" s="46" t="s">
        <v>1423</v>
      </c>
      <c r="B757" s="47" t="s">
        <v>1356</v>
      </c>
      <c r="C757" s="47" t="s">
        <v>1419</v>
      </c>
      <c r="D757" s="47">
        <v>2</v>
      </c>
      <c r="E757" s="46" t="s">
        <v>2960</v>
      </c>
      <c r="F757" s="39" t="s">
        <v>1424</v>
      </c>
      <c r="G757" s="44">
        <v>0</v>
      </c>
      <c r="H757" s="44">
        <v>0</v>
      </c>
      <c r="I757" s="326" t="s">
        <v>1701</v>
      </c>
      <c r="J757" s="336"/>
      <c r="K757" s="336"/>
      <c r="L757" s="335"/>
      <c r="M757" s="335"/>
      <c r="N757" s="391"/>
      <c r="O757" s="391"/>
    </row>
    <row r="758" spans="1:15" x14ac:dyDescent="0.25">
      <c r="A758" s="46" t="s">
        <v>1425</v>
      </c>
      <c r="B758" s="47" t="s">
        <v>1356</v>
      </c>
      <c r="C758" s="47" t="s">
        <v>1419</v>
      </c>
      <c r="D758" s="47">
        <v>3</v>
      </c>
      <c r="E758" s="46" t="s">
        <v>2961</v>
      </c>
      <c r="F758" s="39" t="s">
        <v>1426</v>
      </c>
      <c r="G758" s="44">
        <v>0</v>
      </c>
      <c r="H758" s="44">
        <v>0</v>
      </c>
      <c r="I758" s="326" t="s">
        <v>1701</v>
      </c>
      <c r="J758" s="336"/>
      <c r="K758" s="336"/>
      <c r="L758" s="335"/>
      <c r="M758" s="335"/>
      <c r="N758" s="391"/>
      <c r="O758" s="391"/>
    </row>
    <row r="759" spans="1:15" x14ac:dyDescent="0.25">
      <c r="A759" s="46" t="s">
        <v>1427</v>
      </c>
      <c r="B759" s="47" t="s">
        <v>1356</v>
      </c>
      <c r="C759" s="47" t="s">
        <v>1419</v>
      </c>
      <c r="D759" s="47">
        <v>9</v>
      </c>
      <c r="E759" s="46" t="s">
        <v>2962</v>
      </c>
      <c r="F759" s="39" t="s">
        <v>1428</v>
      </c>
      <c r="G759" s="44">
        <v>0</v>
      </c>
      <c r="H759" s="44">
        <v>0</v>
      </c>
      <c r="I759" s="326" t="s">
        <v>1701</v>
      </c>
      <c r="J759" s="336"/>
      <c r="K759" s="336"/>
      <c r="L759" s="335"/>
      <c r="M759" s="335"/>
      <c r="N759" s="391"/>
      <c r="O759" s="391"/>
    </row>
    <row r="760" spans="1:15" x14ac:dyDescent="0.25">
      <c r="A760" s="46" t="s">
        <v>1429</v>
      </c>
      <c r="B760" s="47" t="s">
        <v>1356</v>
      </c>
      <c r="C760" s="47" t="s">
        <v>1430</v>
      </c>
      <c r="D760" s="47">
        <v>0</v>
      </c>
      <c r="E760" s="46" t="s">
        <v>2963</v>
      </c>
      <c r="F760" s="39" t="s">
        <v>1431</v>
      </c>
      <c r="G760" s="44">
        <v>0</v>
      </c>
      <c r="H760" s="44">
        <v>0</v>
      </c>
      <c r="I760" s="326" t="s">
        <v>1701</v>
      </c>
      <c r="J760" s="336"/>
      <c r="K760" s="336"/>
      <c r="L760" s="335"/>
      <c r="M760" s="335"/>
      <c r="N760" s="391"/>
      <c r="O760" s="391"/>
    </row>
    <row r="761" spans="1:15" x14ac:dyDescent="0.25">
      <c r="A761" s="46" t="s">
        <v>1432</v>
      </c>
      <c r="B761" s="47" t="s">
        <v>1356</v>
      </c>
      <c r="C761" s="47" t="s">
        <v>1430</v>
      </c>
      <c r="D761" s="47">
        <v>10</v>
      </c>
      <c r="E761" s="46" t="s">
        <v>2964</v>
      </c>
      <c r="F761" s="39" t="s">
        <v>1433</v>
      </c>
      <c r="G761" s="44">
        <v>0</v>
      </c>
      <c r="H761" s="44">
        <v>0</v>
      </c>
      <c r="I761" s="326" t="s">
        <v>1701</v>
      </c>
      <c r="J761" s="336"/>
      <c r="K761" s="336"/>
      <c r="L761" s="335"/>
      <c r="M761" s="335"/>
      <c r="N761" s="391"/>
      <c r="O761" s="391"/>
    </row>
    <row r="762" spans="1:15" x14ac:dyDescent="0.25">
      <c r="A762" s="46" t="s">
        <v>1434</v>
      </c>
      <c r="B762" s="47" t="s">
        <v>1356</v>
      </c>
      <c r="C762" s="47" t="s">
        <v>1430</v>
      </c>
      <c r="D762" s="47">
        <v>11</v>
      </c>
      <c r="E762" s="46" t="s">
        <v>2965</v>
      </c>
      <c r="F762" s="39" t="s">
        <v>1435</v>
      </c>
      <c r="G762" s="44">
        <v>0</v>
      </c>
      <c r="H762" s="44">
        <v>0</v>
      </c>
      <c r="I762" s="326" t="s">
        <v>1701</v>
      </c>
      <c r="J762" s="336"/>
      <c r="K762" s="336"/>
      <c r="L762" s="335"/>
      <c r="M762" s="335"/>
      <c r="N762" s="391"/>
      <c r="O762" s="391"/>
    </row>
    <row r="763" spans="1:15" ht="75" x14ac:dyDescent="0.25">
      <c r="A763" s="46" t="s">
        <v>1436</v>
      </c>
      <c r="B763" s="47" t="s">
        <v>1356</v>
      </c>
      <c r="C763" s="47" t="s">
        <v>1430</v>
      </c>
      <c r="D763" s="47">
        <v>12</v>
      </c>
      <c r="E763" s="46" t="s">
        <v>2966</v>
      </c>
      <c r="F763" s="41" t="s">
        <v>1437</v>
      </c>
      <c r="G763" s="42">
        <v>2</v>
      </c>
      <c r="H763" s="42">
        <v>2</v>
      </c>
      <c r="I763" s="326" t="s">
        <v>1701</v>
      </c>
      <c r="J763" s="384" t="s">
        <v>3364</v>
      </c>
      <c r="K763" s="384" t="s">
        <v>3365</v>
      </c>
      <c r="L763" s="387" t="s">
        <v>3368</v>
      </c>
      <c r="M763" s="387" t="s">
        <v>3369</v>
      </c>
      <c r="N763" s="391" t="s">
        <v>3452</v>
      </c>
      <c r="O763" s="391"/>
    </row>
    <row r="764" spans="1:15" ht="15" customHeight="1" x14ac:dyDescent="0.25">
      <c r="A764" s="46" t="s">
        <v>1438</v>
      </c>
      <c r="B764" s="47" t="s">
        <v>1356</v>
      </c>
      <c r="C764" s="47" t="s">
        <v>1430</v>
      </c>
      <c r="D764" s="47">
        <v>90</v>
      </c>
      <c r="E764" s="46" t="s">
        <v>2967</v>
      </c>
      <c r="F764" s="39" t="s">
        <v>1439</v>
      </c>
      <c r="G764" s="44">
        <v>0</v>
      </c>
      <c r="H764" s="44">
        <v>0</v>
      </c>
      <c r="I764" s="326" t="s">
        <v>1701</v>
      </c>
      <c r="J764" s="336"/>
      <c r="K764" s="336"/>
      <c r="L764" s="335"/>
      <c r="M764" s="335"/>
      <c r="N764" s="391"/>
      <c r="O764" s="391"/>
    </row>
    <row r="765" spans="1:15" ht="15" customHeight="1" x14ac:dyDescent="0.25">
      <c r="A765" s="46" t="s">
        <v>1440</v>
      </c>
      <c r="B765" s="47" t="s">
        <v>1356</v>
      </c>
      <c r="C765" s="47" t="s">
        <v>1430</v>
      </c>
      <c r="D765" s="47">
        <v>91</v>
      </c>
      <c r="E765" s="46" t="s">
        <v>2968</v>
      </c>
      <c r="F765" s="39" t="s">
        <v>1441</v>
      </c>
      <c r="G765" s="44">
        <v>0</v>
      </c>
      <c r="H765" s="44">
        <v>0</v>
      </c>
      <c r="I765" s="326" t="s">
        <v>1701</v>
      </c>
      <c r="J765" s="336"/>
      <c r="K765" s="336"/>
      <c r="L765" s="335"/>
      <c r="M765" s="335"/>
      <c r="N765" s="391"/>
      <c r="O765" s="391"/>
    </row>
    <row r="766" spans="1:15" ht="15" customHeight="1" x14ac:dyDescent="0.25">
      <c r="A766" s="46" t="s">
        <v>1442</v>
      </c>
      <c r="B766" s="47" t="s">
        <v>1356</v>
      </c>
      <c r="C766" s="47" t="s">
        <v>1430</v>
      </c>
      <c r="D766" s="47">
        <v>99</v>
      </c>
      <c r="E766" s="46" t="s">
        <v>2969</v>
      </c>
      <c r="F766" s="39" t="s">
        <v>1443</v>
      </c>
      <c r="G766" s="44">
        <v>0</v>
      </c>
      <c r="H766" s="44">
        <v>0</v>
      </c>
      <c r="I766" s="326" t="s">
        <v>1701</v>
      </c>
      <c r="J766" s="336"/>
      <c r="K766" s="336"/>
      <c r="L766" s="335"/>
      <c r="M766" s="335"/>
      <c r="N766" s="391"/>
      <c r="O766" s="391"/>
    </row>
    <row r="767" spans="1:15" ht="15" customHeight="1" x14ac:dyDescent="0.25">
      <c r="A767" s="46" t="s">
        <v>1444</v>
      </c>
      <c r="B767" s="47" t="s">
        <v>1445</v>
      </c>
      <c r="C767" s="47" t="s">
        <v>1446</v>
      </c>
      <c r="D767" s="47">
        <v>0</v>
      </c>
      <c r="E767" s="46" t="s">
        <v>2970</v>
      </c>
      <c r="F767" s="43" t="s">
        <v>1447</v>
      </c>
      <c r="G767" s="44">
        <v>1</v>
      </c>
      <c r="H767" s="44">
        <v>1</v>
      </c>
      <c r="I767" s="326" t="s">
        <v>1701</v>
      </c>
      <c r="J767" s="336"/>
      <c r="K767" s="336"/>
      <c r="L767" s="335"/>
      <c r="M767" s="335"/>
      <c r="N767" s="391" t="s">
        <v>3429</v>
      </c>
      <c r="O767" s="391"/>
    </row>
    <row r="768" spans="1:15" ht="15" customHeight="1" x14ac:dyDescent="0.25">
      <c r="A768" s="46" t="s">
        <v>1448</v>
      </c>
      <c r="B768" s="47" t="s">
        <v>1445</v>
      </c>
      <c r="C768" s="47" t="s">
        <v>1446</v>
      </c>
      <c r="D768" s="47">
        <v>10</v>
      </c>
      <c r="E768" s="46" t="s">
        <v>2971</v>
      </c>
      <c r="F768" s="43" t="s">
        <v>1449</v>
      </c>
      <c r="G768" s="44">
        <v>1</v>
      </c>
      <c r="H768" s="44">
        <v>1</v>
      </c>
      <c r="I768" s="326" t="s">
        <v>1701</v>
      </c>
      <c r="J768" s="336"/>
      <c r="K768" s="336"/>
      <c r="L768" s="335"/>
      <c r="M768" s="335"/>
      <c r="N768" s="391" t="s">
        <v>3429</v>
      </c>
      <c r="O768" s="391"/>
    </row>
    <row r="769" spans="1:15" ht="15" customHeight="1" x14ac:dyDescent="0.25">
      <c r="A769" s="46" t="s">
        <v>1450</v>
      </c>
      <c r="B769" s="47" t="s">
        <v>1445</v>
      </c>
      <c r="C769" s="47" t="s">
        <v>1446</v>
      </c>
      <c r="D769" s="47">
        <v>11</v>
      </c>
      <c r="E769" s="46" t="s">
        <v>2972</v>
      </c>
      <c r="F769" s="43" t="s">
        <v>1451</v>
      </c>
      <c r="G769" s="44">
        <v>1</v>
      </c>
      <c r="H769" s="44">
        <v>1</v>
      </c>
      <c r="I769" s="326" t="s">
        <v>1701</v>
      </c>
      <c r="J769" s="336"/>
      <c r="K769" s="336"/>
      <c r="L769" s="335"/>
      <c r="M769" s="335"/>
      <c r="N769" s="391" t="s">
        <v>3429</v>
      </c>
      <c r="O769" s="391"/>
    </row>
    <row r="770" spans="1:15" ht="15" customHeight="1" x14ac:dyDescent="0.25">
      <c r="A770" s="46" t="s">
        <v>1452</v>
      </c>
      <c r="B770" s="47" t="s">
        <v>1445</v>
      </c>
      <c r="C770" s="47" t="s">
        <v>1446</v>
      </c>
      <c r="D770" s="47">
        <v>19</v>
      </c>
      <c r="E770" s="46" t="s">
        <v>2973</v>
      </c>
      <c r="F770" s="43" t="s">
        <v>1453</v>
      </c>
      <c r="G770" s="44">
        <v>1</v>
      </c>
      <c r="H770" s="44">
        <v>1</v>
      </c>
      <c r="I770" s="326" t="s">
        <v>1701</v>
      </c>
      <c r="J770" s="336"/>
      <c r="K770" s="336"/>
      <c r="L770" s="335"/>
      <c r="M770" s="335"/>
      <c r="N770" s="391" t="s">
        <v>3429</v>
      </c>
      <c r="O770" s="391"/>
    </row>
    <row r="771" spans="1:15" ht="15" customHeight="1" x14ac:dyDescent="0.25">
      <c r="A771" s="46" t="s">
        <v>1454</v>
      </c>
      <c r="B771" s="47" t="s">
        <v>1445</v>
      </c>
      <c r="C771" s="47" t="s">
        <v>1446</v>
      </c>
      <c r="D771" s="47">
        <v>19</v>
      </c>
      <c r="E771" s="46" t="s">
        <v>2974</v>
      </c>
      <c r="F771" s="43" t="s">
        <v>1453</v>
      </c>
      <c r="G771" s="44">
        <v>1</v>
      </c>
      <c r="H771" s="44">
        <v>1</v>
      </c>
      <c r="I771" s="326" t="s">
        <v>1701</v>
      </c>
      <c r="J771" s="336"/>
      <c r="K771" s="336"/>
      <c r="L771" s="335"/>
      <c r="M771" s="335"/>
      <c r="N771" s="391" t="s">
        <v>3429</v>
      </c>
      <c r="O771" s="391"/>
    </row>
    <row r="772" spans="1:15" ht="15" customHeight="1" x14ac:dyDescent="0.25">
      <c r="A772" s="46" t="s">
        <v>1455</v>
      </c>
      <c r="B772" s="47" t="s">
        <v>1445</v>
      </c>
      <c r="C772" s="47" t="s">
        <v>1446</v>
      </c>
      <c r="D772" s="47">
        <v>19</v>
      </c>
      <c r="E772" s="46" t="s">
        <v>2975</v>
      </c>
      <c r="F772" s="43" t="s">
        <v>1453</v>
      </c>
      <c r="G772" s="44">
        <v>1</v>
      </c>
      <c r="H772" s="44">
        <v>1</v>
      </c>
      <c r="I772" s="326" t="s">
        <v>1701</v>
      </c>
      <c r="J772" s="336"/>
      <c r="K772" s="336"/>
      <c r="L772" s="335"/>
      <c r="M772" s="335"/>
      <c r="N772" s="391" t="s">
        <v>3429</v>
      </c>
      <c r="O772" s="391"/>
    </row>
    <row r="773" spans="1:15" ht="15" customHeight="1" x14ac:dyDescent="0.25">
      <c r="A773" s="46" t="s">
        <v>1456</v>
      </c>
      <c r="B773" s="47" t="s">
        <v>1445</v>
      </c>
      <c r="C773" s="47" t="s">
        <v>1446</v>
      </c>
      <c r="D773" s="47">
        <v>19</v>
      </c>
      <c r="E773" s="46" t="s">
        <v>2976</v>
      </c>
      <c r="F773" s="43" t="s">
        <v>1453</v>
      </c>
      <c r="G773" s="44">
        <v>1</v>
      </c>
      <c r="H773" s="44">
        <v>1</v>
      </c>
      <c r="I773" s="326" t="s">
        <v>1701</v>
      </c>
      <c r="J773" s="336"/>
      <c r="K773" s="336"/>
      <c r="L773" s="335"/>
      <c r="M773" s="335"/>
      <c r="N773" s="391" t="s">
        <v>3429</v>
      </c>
      <c r="O773" s="391"/>
    </row>
    <row r="774" spans="1:15" ht="15" customHeight="1" x14ac:dyDescent="0.25">
      <c r="A774" s="46" t="s">
        <v>1457</v>
      </c>
      <c r="B774" s="47" t="s">
        <v>1445</v>
      </c>
      <c r="C774" s="47" t="s">
        <v>1446</v>
      </c>
      <c r="D774" s="47">
        <v>19</v>
      </c>
      <c r="E774" s="46" t="s">
        <v>2977</v>
      </c>
      <c r="F774" s="43" t="s">
        <v>1453</v>
      </c>
      <c r="G774" s="44">
        <v>1</v>
      </c>
      <c r="H774" s="44">
        <v>1</v>
      </c>
      <c r="I774" s="326" t="s">
        <v>1701</v>
      </c>
      <c r="J774" s="336"/>
      <c r="K774" s="336"/>
      <c r="L774" s="335"/>
      <c r="M774" s="335"/>
      <c r="N774" s="391" t="s">
        <v>3429</v>
      </c>
      <c r="O774" s="391"/>
    </row>
    <row r="775" spans="1:15" ht="15" customHeight="1" x14ac:dyDescent="0.25">
      <c r="A775" s="46" t="s">
        <v>1458</v>
      </c>
      <c r="B775" s="47" t="s">
        <v>1445</v>
      </c>
      <c r="C775" s="47" t="s">
        <v>1446</v>
      </c>
      <c r="D775" s="47">
        <v>19</v>
      </c>
      <c r="E775" s="46" t="s">
        <v>2978</v>
      </c>
      <c r="F775" s="43" t="s">
        <v>1453</v>
      </c>
      <c r="G775" s="44">
        <v>1</v>
      </c>
      <c r="H775" s="44">
        <v>1</v>
      </c>
      <c r="I775" s="326" t="s">
        <v>1701</v>
      </c>
      <c r="J775" s="336"/>
      <c r="K775" s="336"/>
      <c r="L775" s="335"/>
      <c r="M775" s="335"/>
      <c r="N775" s="391" t="s">
        <v>3429</v>
      </c>
      <c r="O775" s="391"/>
    </row>
    <row r="776" spans="1:15" ht="15" customHeight="1" x14ac:dyDescent="0.25">
      <c r="A776" s="46" t="s">
        <v>1459</v>
      </c>
      <c r="B776" s="47" t="s">
        <v>1445</v>
      </c>
      <c r="C776" s="47" t="s">
        <v>1446</v>
      </c>
      <c r="D776" s="47">
        <v>19</v>
      </c>
      <c r="E776" s="46" t="s">
        <v>2979</v>
      </c>
      <c r="F776" s="43" t="s">
        <v>1453</v>
      </c>
      <c r="G776" s="44">
        <v>1</v>
      </c>
      <c r="H776" s="44">
        <v>1</v>
      </c>
      <c r="I776" s="326" t="s">
        <v>1701</v>
      </c>
      <c r="J776" s="336"/>
      <c r="K776" s="336"/>
      <c r="L776" s="335"/>
      <c r="M776" s="335"/>
      <c r="N776" s="391" t="s">
        <v>3429</v>
      </c>
      <c r="O776" s="391"/>
    </row>
    <row r="777" spans="1:15" ht="15" customHeight="1" x14ac:dyDescent="0.25">
      <c r="A777" s="46" t="s">
        <v>1460</v>
      </c>
      <c r="B777" s="47" t="s">
        <v>1445</v>
      </c>
      <c r="C777" s="47" t="s">
        <v>1446</v>
      </c>
      <c r="D777" s="47">
        <v>19</v>
      </c>
      <c r="E777" s="46" t="s">
        <v>2980</v>
      </c>
      <c r="F777" s="43" t="s">
        <v>1453</v>
      </c>
      <c r="G777" s="44">
        <v>1</v>
      </c>
      <c r="H777" s="44">
        <v>1</v>
      </c>
      <c r="I777" s="326" t="s">
        <v>1701</v>
      </c>
      <c r="J777" s="336"/>
      <c r="K777" s="336"/>
      <c r="L777" s="335"/>
      <c r="M777" s="335"/>
      <c r="N777" s="391" t="s">
        <v>3429</v>
      </c>
      <c r="O777" s="391"/>
    </row>
    <row r="778" spans="1:15" ht="15" customHeight="1" x14ac:dyDescent="0.25">
      <c r="A778" s="46" t="s">
        <v>1461</v>
      </c>
      <c r="B778" s="47" t="s">
        <v>1445</v>
      </c>
      <c r="C778" s="47" t="s">
        <v>1446</v>
      </c>
      <c r="D778" s="47">
        <v>19</v>
      </c>
      <c r="E778" s="46" t="s">
        <v>2981</v>
      </c>
      <c r="F778" s="43" t="s">
        <v>1453</v>
      </c>
      <c r="G778" s="44">
        <v>1</v>
      </c>
      <c r="H778" s="44">
        <v>1</v>
      </c>
      <c r="I778" s="326" t="s">
        <v>1701</v>
      </c>
      <c r="J778" s="336"/>
      <c r="K778" s="336"/>
      <c r="L778" s="335"/>
      <c r="M778" s="335"/>
      <c r="N778" s="391" t="s">
        <v>3429</v>
      </c>
      <c r="O778" s="391"/>
    </row>
    <row r="779" spans="1:15" ht="15" customHeight="1" x14ac:dyDescent="0.25">
      <c r="A779" s="46" t="s">
        <v>1462</v>
      </c>
      <c r="B779" s="47" t="s">
        <v>1445</v>
      </c>
      <c r="C779" s="47" t="s">
        <v>1446</v>
      </c>
      <c r="D779" s="47">
        <v>20</v>
      </c>
      <c r="E779" s="46" t="s">
        <v>2982</v>
      </c>
      <c r="F779" s="43" t="s">
        <v>1463</v>
      </c>
      <c r="G779" s="44">
        <v>1</v>
      </c>
      <c r="H779" s="44">
        <v>1</v>
      </c>
      <c r="I779" s="326" t="s">
        <v>1701</v>
      </c>
      <c r="J779" s="336"/>
      <c r="K779" s="336"/>
      <c r="L779" s="335"/>
      <c r="M779" s="335"/>
      <c r="N779" s="391" t="s">
        <v>3429</v>
      </c>
      <c r="O779" s="391"/>
    </row>
    <row r="780" spans="1:15" ht="15" customHeight="1" x14ac:dyDescent="0.25">
      <c r="A780" s="46" t="s">
        <v>1464</v>
      </c>
      <c r="B780" s="47" t="s">
        <v>1445</v>
      </c>
      <c r="C780" s="47" t="s">
        <v>1446</v>
      </c>
      <c r="D780" s="47">
        <v>30</v>
      </c>
      <c r="E780" s="46" t="s">
        <v>2983</v>
      </c>
      <c r="F780" s="43" t="s">
        <v>1465</v>
      </c>
      <c r="G780" s="44">
        <v>1</v>
      </c>
      <c r="H780" s="44">
        <v>1</v>
      </c>
      <c r="I780" s="326" t="s">
        <v>1701</v>
      </c>
      <c r="J780" s="336"/>
      <c r="K780" s="336"/>
      <c r="L780" s="335"/>
      <c r="M780" s="335"/>
      <c r="N780" s="391" t="s">
        <v>3429</v>
      </c>
      <c r="O780" s="391"/>
    </row>
    <row r="781" spans="1:15" ht="15" customHeight="1" x14ac:dyDescent="0.25">
      <c r="A781" s="46" t="s">
        <v>1466</v>
      </c>
      <c r="B781" s="47" t="s">
        <v>1445</v>
      </c>
      <c r="C781" s="47" t="s">
        <v>1446</v>
      </c>
      <c r="D781" s="47">
        <v>90</v>
      </c>
      <c r="E781" s="46" t="s">
        <v>2984</v>
      </c>
      <c r="F781" s="43" t="s">
        <v>1467</v>
      </c>
      <c r="G781" s="44">
        <v>1</v>
      </c>
      <c r="H781" s="44">
        <v>1</v>
      </c>
      <c r="I781" s="326" t="s">
        <v>1701</v>
      </c>
      <c r="J781" s="336"/>
      <c r="K781" s="336"/>
      <c r="L781" s="335"/>
      <c r="M781" s="335"/>
      <c r="N781" s="391" t="s">
        <v>3429</v>
      </c>
      <c r="O781" s="391"/>
    </row>
    <row r="782" spans="1:15" ht="15" customHeight="1" x14ac:dyDescent="0.25">
      <c r="A782" s="46" t="s">
        <v>1468</v>
      </c>
      <c r="B782" s="47" t="s">
        <v>1445</v>
      </c>
      <c r="C782" s="47" t="s">
        <v>1446</v>
      </c>
      <c r="D782" s="47">
        <v>90</v>
      </c>
      <c r="E782" s="46" t="s">
        <v>2985</v>
      </c>
      <c r="F782" s="43" t="s">
        <v>1467</v>
      </c>
      <c r="G782" s="44">
        <v>1</v>
      </c>
      <c r="H782" s="44">
        <v>1</v>
      </c>
      <c r="I782" s="326" t="s">
        <v>1701</v>
      </c>
      <c r="J782" s="336"/>
      <c r="K782" s="336"/>
      <c r="L782" s="335"/>
      <c r="M782" s="335"/>
      <c r="N782" s="391" t="s">
        <v>3429</v>
      </c>
      <c r="O782" s="391"/>
    </row>
    <row r="783" spans="1:15" ht="15" customHeight="1" x14ac:dyDescent="0.25">
      <c r="A783" s="46" t="s">
        <v>1469</v>
      </c>
      <c r="B783" s="47" t="s">
        <v>1445</v>
      </c>
      <c r="C783" s="47" t="s">
        <v>1446</v>
      </c>
      <c r="D783" s="47">
        <v>90</v>
      </c>
      <c r="E783" s="46" t="s">
        <v>2986</v>
      </c>
      <c r="F783" s="43" t="s">
        <v>1467</v>
      </c>
      <c r="G783" s="44">
        <v>1</v>
      </c>
      <c r="H783" s="44">
        <v>1</v>
      </c>
      <c r="I783" s="326" t="s">
        <v>1701</v>
      </c>
      <c r="J783" s="336"/>
      <c r="K783" s="336"/>
      <c r="L783" s="335"/>
      <c r="M783" s="335"/>
      <c r="N783" s="391" t="s">
        <v>3429</v>
      </c>
      <c r="O783" s="391"/>
    </row>
    <row r="784" spans="1:15" ht="15" customHeight="1" x14ac:dyDescent="0.25">
      <c r="A784" s="46" t="s">
        <v>1470</v>
      </c>
      <c r="B784" s="47" t="s">
        <v>1445</v>
      </c>
      <c r="C784" s="47" t="s">
        <v>1446</v>
      </c>
      <c r="D784" s="47">
        <v>90</v>
      </c>
      <c r="E784" s="46" t="s">
        <v>2987</v>
      </c>
      <c r="F784" s="43" t="s">
        <v>1467</v>
      </c>
      <c r="G784" s="44">
        <v>1</v>
      </c>
      <c r="H784" s="44">
        <v>1</v>
      </c>
      <c r="I784" s="326" t="s">
        <v>1701</v>
      </c>
      <c r="J784" s="336"/>
      <c r="K784" s="336"/>
      <c r="L784" s="335"/>
      <c r="M784" s="335"/>
      <c r="N784" s="391" t="s">
        <v>3429</v>
      </c>
      <c r="O784" s="391"/>
    </row>
    <row r="785" spans="1:15" ht="15" customHeight="1" x14ac:dyDescent="0.25">
      <c r="A785" s="46" t="s">
        <v>1471</v>
      </c>
      <c r="B785" s="47" t="s">
        <v>1445</v>
      </c>
      <c r="C785" s="47" t="s">
        <v>1446</v>
      </c>
      <c r="D785" s="47">
        <v>90</v>
      </c>
      <c r="E785" s="46" t="s">
        <v>2988</v>
      </c>
      <c r="F785" s="43" t="s">
        <v>1467</v>
      </c>
      <c r="G785" s="44">
        <v>1</v>
      </c>
      <c r="H785" s="44">
        <v>1</v>
      </c>
      <c r="I785" s="326" t="s">
        <v>1701</v>
      </c>
      <c r="J785" s="336"/>
      <c r="K785" s="336"/>
      <c r="L785" s="335"/>
      <c r="M785" s="335"/>
      <c r="N785" s="391" t="s">
        <v>3429</v>
      </c>
      <c r="O785" s="391"/>
    </row>
    <row r="786" spans="1:15" ht="15" customHeight="1" x14ac:dyDescent="0.25">
      <c r="A786" s="46" t="s">
        <v>1472</v>
      </c>
      <c r="B786" s="47" t="s">
        <v>1445</v>
      </c>
      <c r="C786" s="47" t="s">
        <v>1446</v>
      </c>
      <c r="D786" s="47">
        <v>90</v>
      </c>
      <c r="E786" s="46" t="s">
        <v>2989</v>
      </c>
      <c r="F786" s="43" t="s">
        <v>1467</v>
      </c>
      <c r="G786" s="44">
        <v>1</v>
      </c>
      <c r="H786" s="44">
        <v>1</v>
      </c>
      <c r="I786" s="326" t="s">
        <v>1701</v>
      </c>
      <c r="J786" s="336"/>
      <c r="K786" s="336"/>
      <c r="L786" s="335"/>
      <c r="M786" s="335"/>
      <c r="N786" s="391" t="s">
        <v>3429</v>
      </c>
      <c r="O786" s="391"/>
    </row>
    <row r="787" spans="1:15" ht="15" customHeight="1" x14ac:dyDescent="0.25">
      <c r="A787" s="46" t="s">
        <v>1473</v>
      </c>
      <c r="B787" s="47" t="s">
        <v>1445</v>
      </c>
      <c r="C787" s="47" t="s">
        <v>1446</v>
      </c>
      <c r="D787" s="47">
        <v>90</v>
      </c>
      <c r="E787" s="46" t="s">
        <v>2990</v>
      </c>
      <c r="F787" s="43" t="s">
        <v>1467</v>
      </c>
      <c r="G787" s="44">
        <v>1</v>
      </c>
      <c r="H787" s="44">
        <v>1</v>
      </c>
      <c r="I787" s="326" t="s">
        <v>1701</v>
      </c>
      <c r="J787" s="336"/>
      <c r="K787" s="336"/>
      <c r="L787" s="335"/>
      <c r="M787" s="335"/>
      <c r="N787" s="391" t="s">
        <v>3429</v>
      </c>
      <c r="O787" s="391"/>
    </row>
    <row r="788" spans="1:15" ht="15" customHeight="1" x14ac:dyDescent="0.25">
      <c r="A788" s="46" t="s">
        <v>1474</v>
      </c>
      <c r="B788" s="47" t="s">
        <v>1445</v>
      </c>
      <c r="C788" s="47" t="s">
        <v>1446</v>
      </c>
      <c r="D788" s="47">
        <v>90</v>
      </c>
      <c r="E788" s="46" t="s">
        <v>2991</v>
      </c>
      <c r="F788" s="43" t="s">
        <v>1467</v>
      </c>
      <c r="G788" s="44">
        <v>1</v>
      </c>
      <c r="H788" s="44">
        <v>1</v>
      </c>
      <c r="I788" s="326" t="s">
        <v>1701</v>
      </c>
      <c r="J788" s="336"/>
      <c r="K788" s="336"/>
      <c r="L788" s="335"/>
      <c r="M788" s="335"/>
      <c r="N788" s="391" t="s">
        <v>3429</v>
      </c>
      <c r="O788" s="391"/>
    </row>
    <row r="789" spans="1:15" ht="15" customHeight="1" x14ac:dyDescent="0.25">
      <c r="A789" s="46" t="s">
        <v>1475</v>
      </c>
      <c r="B789" s="47" t="s">
        <v>1445</v>
      </c>
      <c r="C789" s="47" t="s">
        <v>1446</v>
      </c>
      <c r="D789" s="47">
        <v>90</v>
      </c>
      <c r="E789" s="46" t="s">
        <v>2992</v>
      </c>
      <c r="F789" s="43" t="s">
        <v>1467</v>
      </c>
      <c r="G789" s="44">
        <v>1</v>
      </c>
      <c r="H789" s="44">
        <v>1</v>
      </c>
      <c r="I789" s="326" t="s">
        <v>1701</v>
      </c>
      <c r="J789" s="336"/>
      <c r="K789" s="336"/>
      <c r="L789" s="335"/>
      <c r="M789" s="335"/>
      <c r="N789" s="391" t="s">
        <v>3429</v>
      </c>
      <c r="O789" s="391"/>
    </row>
    <row r="790" spans="1:15" ht="15" customHeight="1" x14ac:dyDescent="0.25">
      <c r="A790" s="46" t="s">
        <v>1476</v>
      </c>
      <c r="B790" s="47" t="s">
        <v>1445</v>
      </c>
      <c r="C790" s="47" t="s">
        <v>1446</v>
      </c>
      <c r="D790" s="47">
        <v>90</v>
      </c>
      <c r="E790" s="46" t="s">
        <v>2993</v>
      </c>
      <c r="F790" s="43" t="s">
        <v>1467</v>
      </c>
      <c r="G790" s="44">
        <v>1</v>
      </c>
      <c r="H790" s="44">
        <v>1</v>
      </c>
      <c r="I790" s="326" t="s">
        <v>1701</v>
      </c>
      <c r="J790" s="336"/>
      <c r="K790" s="336"/>
      <c r="L790" s="335"/>
      <c r="M790" s="335"/>
      <c r="N790" s="391" t="s">
        <v>3429</v>
      </c>
      <c r="O790" s="391"/>
    </row>
    <row r="791" spans="1:15" ht="15" customHeight="1" x14ac:dyDescent="0.25">
      <c r="A791" s="46" t="s">
        <v>1477</v>
      </c>
      <c r="B791" s="47" t="s">
        <v>1445</v>
      </c>
      <c r="C791" s="47" t="s">
        <v>1446</v>
      </c>
      <c r="D791" s="47">
        <v>90</v>
      </c>
      <c r="E791" s="46" t="s">
        <v>2994</v>
      </c>
      <c r="F791" s="43" t="s">
        <v>1467</v>
      </c>
      <c r="G791" s="44">
        <v>1</v>
      </c>
      <c r="H791" s="44">
        <v>1</v>
      </c>
      <c r="I791" s="326" t="s">
        <v>1701</v>
      </c>
      <c r="J791" s="336"/>
      <c r="K791" s="336"/>
      <c r="L791" s="335"/>
      <c r="M791" s="335"/>
      <c r="N791" s="391" t="s">
        <v>3429</v>
      </c>
      <c r="O791" s="391"/>
    </row>
    <row r="792" spans="1:15" ht="15" customHeight="1" x14ac:dyDescent="0.25">
      <c r="A792" s="46" t="s">
        <v>1478</v>
      </c>
      <c r="B792" s="47" t="s">
        <v>1445</v>
      </c>
      <c r="C792" s="47" t="s">
        <v>1446</v>
      </c>
      <c r="D792" s="47">
        <v>91</v>
      </c>
      <c r="E792" s="46" t="s">
        <v>2995</v>
      </c>
      <c r="F792" s="43" t="s">
        <v>1479</v>
      </c>
      <c r="G792" s="44">
        <v>1</v>
      </c>
      <c r="H792" s="44">
        <v>1</v>
      </c>
      <c r="I792" s="326" t="s">
        <v>1701</v>
      </c>
      <c r="J792" s="336"/>
      <c r="K792" s="336"/>
      <c r="L792" s="335"/>
      <c r="M792" s="335"/>
      <c r="N792" s="391" t="s">
        <v>3429</v>
      </c>
      <c r="O792" s="391"/>
    </row>
    <row r="793" spans="1:15" ht="15" customHeight="1" x14ac:dyDescent="0.25">
      <c r="A793" s="46" t="s">
        <v>1480</v>
      </c>
      <c r="B793" s="47" t="s">
        <v>1445</v>
      </c>
      <c r="C793" s="47" t="s">
        <v>1446</v>
      </c>
      <c r="D793" s="47">
        <v>92</v>
      </c>
      <c r="E793" s="46" t="s">
        <v>2996</v>
      </c>
      <c r="F793" s="43" t="s">
        <v>1481</v>
      </c>
      <c r="G793" s="44">
        <v>1</v>
      </c>
      <c r="H793" s="44">
        <v>1</v>
      </c>
      <c r="I793" s="326" t="s">
        <v>1701</v>
      </c>
      <c r="J793" s="336"/>
      <c r="K793" s="336"/>
      <c r="L793" s="335"/>
      <c r="M793" s="335"/>
      <c r="N793" s="391" t="s">
        <v>3429</v>
      </c>
      <c r="O793" s="391"/>
    </row>
    <row r="794" spans="1:15" ht="15" customHeight="1" x14ac:dyDescent="0.25">
      <c r="A794" s="46" t="s">
        <v>1482</v>
      </c>
      <c r="B794" s="47" t="s">
        <v>1445</v>
      </c>
      <c r="C794" s="47" t="s">
        <v>1446</v>
      </c>
      <c r="D794" s="47">
        <v>92</v>
      </c>
      <c r="E794" s="46" t="s">
        <v>2997</v>
      </c>
      <c r="F794" s="43" t="s">
        <v>1481</v>
      </c>
      <c r="G794" s="44">
        <v>1</v>
      </c>
      <c r="H794" s="44">
        <v>1</v>
      </c>
      <c r="I794" s="326" t="s">
        <v>1701</v>
      </c>
      <c r="J794" s="336"/>
      <c r="K794" s="336"/>
      <c r="L794" s="335"/>
      <c r="M794" s="335"/>
      <c r="N794" s="391" t="s">
        <v>3429</v>
      </c>
      <c r="O794" s="391"/>
    </row>
    <row r="795" spans="1:15" ht="15" customHeight="1" x14ac:dyDescent="0.25">
      <c r="A795" s="46" t="s">
        <v>1483</v>
      </c>
      <c r="B795" s="47" t="s">
        <v>1445</v>
      </c>
      <c r="C795" s="47" t="s">
        <v>1446</v>
      </c>
      <c r="D795" s="47">
        <v>92</v>
      </c>
      <c r="E795" s="46" t="s">
        <v>2998</v>
      </c>
      <c r="F795" s="43" t="s">
        <v>1481</v>
      </c>
      <c r="G795" s="44">
        <v>1</v>
      </c>
      <c r="H795" s="44">
        <v>1</v>
      </c>
      <c r="I795" s="326" t="s">
        <v>1701</v>
      </c>
      <c r="J795" s="336"/>
      <c r="K795" s="336"/>
      <c r="L795" s="335"/>
      <c r="M795" s="335"/>
      <c r="N795" s="391" t="s">
        <v>3429</v>
      </c>
      <c r="O795" s="391"/>
    </row>
    <row r="796" spans="1:15" ht="15" customHeight="1" x14ac:dyDescent="0.25">
      <c r="A796" s="46" t="s">
        <v>1484</v>
      </c>
      <c r="B796" s="47" t="s">
        <v>1445</v>
      </c>
      <c r="C796" s="47" t="s">
        <v>1446</v>
      </c>
      <c r="D796" s="47">
        <v>99</v>
      </c>
      <c r="E796" s="46" t="s">
        <v>2999</v>
      </c>
      <c r="F796" s="43" t="s">
        <v>1485</v>
      </c>
      <c r="G796" s="44">
        <v>1</v>
      </c>
      <c r="H796" s="44">
        <v>1</v>
      </c>
      <c r="I796" s="326" t="s">
        <v>1701</v>
      </c>
      <c r="J796" s="336"/>
      <c r="K796" s="336"/>
      <c r="L796" s="335"/>
      <c r="M796" s="335"/>
      <c r="N796" s="391" t="s">
        <v>3429</v>
      </c>
      <c r="O796" s="391"/>
    </row>
    <row r="797" spans="1:15" ht="15" customHeight="1" x14ac:dyDescent="0.25">
      <c r="A797" s="46" t="s">
        <v>1486</v>
      </c>
      <c r="B797" s="47" t="s">
        <v>1445</v>
      </c>
      <c r="C797" s="47" t="s">
        <v>1446</v>
      </c>
      <c r="D797" s="47">
        <v>99</v>
      </c>
      <c r="E797" s="46" t="s">
        <v>3000</v>
      </c>
      <c r="F797" s="43" t="s">
        <v>1485</v>
      </c>
      <c r="G797" s="44">
        <v>1</v>
      </c>
      <c r="H797" s="44">
        <v>1</v>
      </c>
      <c r="I797" s="326" t="s">
        <v>1701</v>
      </c>
      <c r="J797" s="336"/>
      <c r="K797" s="336"/>
      <c r="L797" s="335"/>
      <c r="M797" s="335"/>
      <c r="N797" s="391" t="s">
        <v>3429</v>
      </c>
      <c r="O797" s="391"/>
    </row>
    <row r="798" spans="1:15" ht="15" customHeight="1" x14ac:dyDescent="0.25">
      <c r="A798" s="46" t="s">
        <v>1487</v>
      </c>
      <c r="B798" s="47" t="s">
        <v>1445</v>
      </c>
      <c r="C798" s="47" t="s">
        <v>1446</v>
      </c>
      <c r="D798" s="47">
        <v>99</v>
      </c>
      <c r="E798" s="46" t="s">
        <v>3001</v>
      </c>
      <c r="F798" s="43" t="s">
        <v>1485</v>
      </c>
      <c r="G798" s="44">
        <v>1</v>
      </c>
      <c r="H798" s="44">
        <v>1</v>
      </c>
      <c r="I798" s="326" t="s">
        <v>1701</v>
      </c>
      <c r="J798" s="336"/>
      <c r="K798" s="336"/>
      <c r="L798" s="335"/>
      <c r="M798" s="335"/>
      <c r="N798" s="391" t="s">
        <v>3429</v>
      </c>
      <c r="O798" s="391"/>
    </row>
    <row r="799" spans="1:15" ht="15" customHeight="1" x14ac:dyDescent="0.25">
      <c r="A799" s="46" t="s">
        <v>1488</v>
      </c>
      <c r="B799" s="47" t="s">
        <v>1445</v>
      </c>
      <c r="C799" s="47" t="s">
        <v>1489</v>
      </c>
      <c r="D799" s="47">
        <v>0</v>
      </c>
      <c r="E799" s="46" t="s">
        <v>3002</v>
      </c>
      <c r="F799" s="43" t="s">
        <v>1490</v>
      </c>
      <c r="G799" s="44">
        <v>1</v>
      </c>
      <c r="H799" s="44">
        <v>1</v>
      </c>
      <c r="I799" s="326" t="s">
        <v>1701</v>
      </c>
      <c r="J799" s="336"/>
      <c r="K799" s="336"/>
      <c r="L799" s="335"/>
      <c r="M799" s="335"/>
      <c r="N799" s="391" t="s">
        <v>3429</v>
      </c>
      <c r="O799" s="391"/>
    </row>
    <row r="800" spans="1:15" ht="15" customHeight="1" x14ac:dyDescent="0.25">
      <c r="A800" s="46" t="s">
        <v>1491</v>
      </c>
      <c r="B800" s="47" t="s">
        <v>1445</v>
      </c>
      <c r="C800" s="47" t="s">
        <v>1489</v>
      </c>
      <c r="D800" s="47">
        <v>10</v>
      </c>
      <c r="E800" s="46" t="s">
        <v>3003</v>
      </c>
      <c r="F800" s="43" t="s">
        <v>1492</v>
      </c>
      <c r="G800" s="44">
        <v>1</v>
      </c>
      <c r="H800" s="44">
        <v>1</v>
      </c>
      <c r="I800" s="326" t="s">
        <v>1701</v>
      </c>
      <c r="J800" s="336"/>
      <c r="K800" s="336"/>
      <c r="L800" s="335"/>
      <c r="M800" s="335"/>
      <c r="N800" s="391" t="s">
        <v>3429</v>
      </c>
      <c r="O800" s="391"/>
    </row>
    <row r="801" spans="1:15" ht="15" customHeight="1" x14ac:dyDescent="0.25">
      <c r="A801" s="46" t="s">
        <v>1493</v>
      </c>
      <c r="B801" s="47" t="s">
        <v>1445</v>
      </c>
      <c r="C801" s="47" t="s">
        <v>1489</v>
      </c>
      <c r="D801" s="47">
        <v>11</v>
      </c>
      <c r="E801" s="46" t="s">
        <v>3004</v>
      </c>
      <c r="F801" s="43" t="s">
        <v>1494</v>
      </c>
      <c r="G801" s="44">
        <v>1</v>
      </c>
      <c r="H801" s="44">
        <v>1</v>
      </c>
      <c r="I801" s="326" t="s">
        <v>1701</v>
      </c>
      <c r="J801" s="336"/>
      <c r="K801" s="336"/>
      <c r="L801" s="335"/>
      <c r="M801" s="335"/>
      <c r="N801" s="391" t="s">
        <v>3429</v>
      </c>
      <c r="O801" s="391"/>
    </row>
    <row r="802" spans="1:15" ht="15" customHeight="1" x14ac:dyDescent="0.25">
      <c r="A802" s="46" t="s">
        <v>1495</v>
      </c>
      <c r="B802" s="47" t="s">
        <v>1445</v>
      </c>
      <c r="C802" s="47" t="s">
        <v>1489</v>
      </c>
      <c r="D802" s="47">
        <v>12</v>
      </c>
      <c r="E802" s="46" t="s">
        <v>3005</v>
      </c>
      <c r="F802" s="43" t="s">
        <v>1496</v>
      </c>
      <c r="G802" s="44">
        <v>1</v>
      </c>
      <c r="H802" s="44">
        <v>1</v>
      </c>
      <c r="I802" s="326" t="s">
        <v>1701</v>
      </c>
      <c r="J802" s="336"/>
      <c r="K802" s="336"/>
      <c r="L802" s="335"/>
      <c r="M802" s="335"/>
      <c r="N802" s="391" t="s">
        <v>3429</v>
      </c>
      <c r="O802" s="391"/>
    </row>
    <row r="803" spans="1:15" ht="15" customHeight="1" x14ac:dyDescent="0.25">
      <c r="A803" s="46" t="s">
        <v>1497</v>
      </c>
      <c r="B803" s="47" t="s">
        <v>1445</v>
      </c>
      <c r="C803" s="47" t="s">
        <v>1489</v>
      </c>
      <c r="D803" s="47">
        <v>20</v>
      </c>
      <c r="E803" s="46" t="s">
        <v>3006</v>
      </c>
      <c r="F803" s="43" t="s">
        <v>1498</v>
      </c>
      <c r="G803" s="44">
        <v>1</v>
      </c>
      <c r="H803" s="44">
        <v>1</v>
      </c>
      <c r="I803" s="326" t="s">
        <v>1701</v>
      </c>
      <c r="J803" s="336"/>
      <c r="K803" s="336"/>
      <c r="L803" s="335"/>
      <c r="M803" s="335"/>
      <c r="N803" s="391" t="s">
        <v>3429</v>
      </c>
      <c r="O803" s="391"/>
    </row>
    <row r="804" spans="1:15" ht="15" customHeight="1" x14ac:dyDescent="0.25">
      <c r="A804" s="46" t="s">
        <v>1499</v>
      </c>
      <c r="B804" s="47" t="s">
        <v>1445</v>
      </c>
      <c r="C804" s="47" t="s">
        <v>1489</v>
      </c>
      <c r="D804" s="47">
        <v>30</v>
      </c>
      <c r="E804" s="46" t="s">
        <v>3007</v>
      </c>
      <c r="F804" s="43" t="s">
        <v>1500</v>
      </c>
      <c r="G804" s="44">
        <v>1</v>
      </c>
      <c r="H804" s="44">
        <v>1</v>
      </c>
      <c r="I804" s="326" t="s">
        <v>1701</v>
      </c>
      <c r="J804" s="336"/>
      <c r="K804" s="336"/>
      <c r="L804" s="335"/>
      <c r="M804" s="335"/>
      <c r="N804" s="391" t="s">
        <v>3429</v>
      </c>
      <c r="O804" s="391"/>
    </row>
    <row r="805" spans="1:15" ht="15" customHeight="1" x14ac:dyDescent="0.25">
      <c r="A805" s="46" t="s">
        <v>1501</v>
      </c>
      <c r="B805" s="47" t="s">
        <v>1445</v>
      </c>
      <c r="C805" s="47" t="s">
        <v>1502</v>
      </c>
      <c r="D805" s="47">
        <v>0</v>
      </c>
      <c r="E805" s="46" t="s">
        <v>3008</v>
      </c>
      <c r="F805" s="43" t="s">
        <v>1503</v>
      </c>
      <c r="G805" s="44">
        <v>1</v>
      </c>
      <c r="H805" s="44">
        <v>1</v>
      </c>
      <c r="I805" s="326" t="s">
        <v>1701</v>
      </c>
      <c r="J805" s="336"/>
      <c r="K805" s="336"/>
      <c r="L805" s="335"/>
      <c r="M805" s="335"/>
      <c r="N805" s="391" t="s">
        <v>3429</v>
      </c>
      <c r="O805" s="391"/>
    </row>
    <row r="806" spans="1:15" ht="15" customHeight="1" x14ac:dyDescent="0.25">
      <c r="A806" s="46" t="s">
        <v>1504</v>
      </c>
      <c r="B806" s="47" t="s">
        <v>1445</v>
      </c>
      <c r="C806" s="47" t="s">
        <v>1502</v>
      </c>
      <c r="D806" s="47">
        <v>10</v>
      </c>
      <c r="E806" s="46" t="s">
        <v>3009</v>
      </c>
      <c r="F806" s="43" t="s">
        <v>1505</v>
      </c>
      <c r="G806" s="44">
        <v>1</v>
      </c>
      <c r="H806" s="44">
        <v>1</v>
      </c>
      <c r="I806" s="326" t="s">
        <v>1701</v>
      </c>
      <c r="J806" s="336"/>
      <c r="K806" s="336"/>
      <c r="L806" s="335"/>
      <c r="M806" s="335"/>
      <c r="N806" s="391" t="s">
        <v>3429</v>
      </c>
      <c r="O806" s="391"/>
    </row>
    <row r="807" spans="1:15" ht="15" customHeight="1" x14ac:dyDescent="0.25">
      <c r="A807" s="46" t="s">
        <v>1506</v>
      </c>
      <c r="B807" s="47" t="s">
        <v>1445</v>
      </c>
      <c r="C807" s="47" t="s">
        <v>1502</v>
      </c>
      <c r="D807" s="47">
        <v>11</v>
      </c>
      <c r="E807" s="46" t="s">
        <v>3010</v>
      </c>
      <c r="F807" s="43" t="s">
        <v>1507</v>
      </c>
      <c r="G807" s="44">
        <v>1</v>
      </c>
      <c r="H807" s="44">
        <v>1</v>
      </c>
      <c r="I807" s="326" t="s">
        <v>1701</v>
      </c>
      <c r="J807" s="336"/>
      <c r="K807" s="336"/>
      <c r="L807" s="335"/>
      <c r="M807" s="335"/>
      <c r="N807" s="391" t="s">
        <v>3429</v>
      </c>
      <c r="O807" s="391"/>
    </row>
    <row r="808" spans="1:15" ht="15" customHeight="1" x14ac:dyDescent="0.25">
      <c r="A808" s="46" t="s">
        <v>1508</v>
      </c>
      <c r="B808" s="47" t="s">
        <v>1445</v>
      </c>
      <c r="C808" s="47" t="s">
        <v>1502</v>
      </c>
      <c r="D808" s="47">
        <v>12</v>
      </c>
      <c r="E808" s="46" t="s">
        <v>3011</v>
      </c>
      <c r="F808" s="43" t="s">
        <v>1509</v>
      </c>
      <c r="G808" s="44">
        <v>1</v>
      </c>
      <c r="H808" s="44">
        <v>1</v>
      </c>
      <c r="I808" s="326" t="s">
        <v>1701</v>
      </c>
      <c r="J808" s="336"/>
      <c r="K808" s="336"/>
      <c r="L808" s="335"/>
      <c r="M808" s="335"/>
      <c r="N808" s="391" t="s">
        <v>3429</v>
      </c>
      <c r="O808" s="391"/>
    </row>
    <row r="809" spans="1:15" ht="15" customHeight="1" x14ac:dyDescent="0.25">
      <c r="A809" s="46" t="s">
        <v>1510</v>
      </c>
      <c r="B809" s="47" t="s">
        <v>1445</v>
      </c>
      <c r="C809" s="47" t="s">
        <v>1502</v>
      </c>
      <c r="D809" s="47">
        <v>19</v>
      </c>
      <c r="E809" s="46" t="s">
        <v>3012</v>
      </c>
      <c r="F809" s="43" t="s">
        <v>1511</v>
      </c>
      <c r="G809" s="44">
        <v>1</v>
      </c>
      <c r="H809" s="44">
        <v>1</v>
      </c>
      <c r="I809" s="326" t="s">
        <v>1701</v>
      </c>
      <c r="J809" s="336"/>
      <c r="K809" s="336"/>
      <c r="L809" s="335"/>
      <c r="M809" s="335"/>
      <c r="N809" s="391" t="s">
        <v>3429</v>
      </c>
      <c r="O809" s="391"/>
    </row>
    <row r="810" spans="1:15" ht="15" customHeight="1" x14ac:dyDescent="0.25">
      <c r="A810" s="46" t="s">
        <v>1512</v>
      </c>
      <c r="B810" s="47" t="s">
        <v>1445</v>
      </c>
      <c r="C810" s="47" t="s">
        <v>1502</v>
      </c>
      <c r="D810" s="47">
        <v>20</v>
      </c>
      <c r="E810" s="46" t="s">
        <v>3013</v>
      </c>
      <c r="F810" s="43" t="s">
        <v>1513</v>
      </c>
      <c r="G810" s="44">
        <v>1</v>
      </c>
      <c r="H810" s="44">
        <v>1</v>
      </c>
      <c r="I810" s="326" t="s">
        <v>1701</v>
      </c>
      <c r="J810" s="336"/>
      <c r="K810" s="336"/>
      <c r="L810" s="335"/>
      <c r="M810" s="335"/>
      <c r="N810" s="391" t="s">
        <v>3429</v>
      </c>
      <c r="O810" s="391"/>
    </row>
    <row r="811" spans="1:15" ht="15" customHeight="1" x14ac:dyDescent="0.25">
      <c r="A811" s="46" t="s">
        <v>1514</v>
      </c>
      <c r="B811" s="47" t="s">
        <v>1445</v>
      </c>
      <c r="C811" s="47" t="s">
        <v>1502</v>
      </c>
      <c r="D811" s="47">
        <v>21</v>
      </c>
      <c r="E811" s="46" t="s">
        <v>3014</v>
      </c>
      <c r="F811" s="43" t="s">
        <v>1515</v>
      </c>
      <c r="G811" s="44">
        <v>1</v>
      </c>
      <c r="H811" s="44">
        <v>1</v>
      </c>
      <c r="I811" s="326" t="s">
        <v>1701</v>
      </c>
      <c r="J811" s="336"/>
      <c r="K811" s="336"/>
      <c r="L811" s="335"/>
      <c r="M811" s="335"/>
      <c r="N811" s="391" t="s">
        <v>3429</v>
      </c>
      <c r="O811" s="391"/>
    </row>
    <row r="812" spans="1:15" ht="15" customHeight="1" x14ac:dyDescent="0.25">
      <c r="A812" s="46" t="s">
        <v>1516</v>
      </c>
      <c r="B812" s="47" t="s">
        <v>1445</v>
      </c>
      <c r="C812" s="47" t="s">
        <v>1502</v>
      </c>
      <c r="D812" s="47">
        <v>22</v>
      </c>
      <c r="E812" s="46" t="s">
        <v>3015</v>
      </c>
      <c r="F812" s="43" t="s">
        <v>1517</v>
      </c>
      <c r="G812" s="44">
        <v>1</v>
      </c>
      <c r="H812" s="44">
        <v>1</v>
      </c>
      <c r="I812" s="326" t="s">
        <v>1701</v>
      </c>
      <c r="J812" s="336"/>
      <c r="K812" s="336"/>
      <c r="L812" s="335"/>
      <c r="M812" s="335"/>
      <c r="N812" s="391" t="s">
        <v>3429</v>
      </c>
      <c r="O812" s="391"/>
    </row>
    <row r="813" spans="1:15" ht="15" customHeight="1" x14ac:dyDescent="0.25">
      <c r="A813" s="46" t="s">
        <v>1518</v>
      </c>
      <c r="B813" s="47" t="s">
        <v>1445</v>
      </c>
      <c r="C813" s="47" t="s">
        <v>1502</v>
      </c>
      <c r="D813" s="47">
        <v>29</v>
      </c>
      <c r="E813" s="46" t="s">
        <v>3016</v>
      </c>
      <c r="F813" s="43" t="s">
        <v>1519</v>
      </c>
      <c r="G813" s="44">
        <v>1</v>
      </c>
      <c r="H813" s="44">
        <v>1</v>
      </c>
      <c r="I813" s="326" t="s">
        <v>1701</v>
      </c>
      <c r="J813" s="336"/>
      <c r="K813" s="336"/>
      <c r="L813" s="335"/>
      <c r="M813" s="335"/>
      <c r="N813" s="391" t="s">
        <v>3429</v>
      </c>
      <c r="O813" s="391"/>
    </row>
    <row r="814" spans="1:15" ht="15" customHeight="1" x14ac:dyDescent="0.25">
      <c r="A814" s="46" t="s">
        <v>1520</v>
      </c>
      <c r="B814" s="47" t="s">
        <v>1445</v>
      </c>
      <c r="C814" s="47" t="s">
        <v>1502</v>
      </c>
      <c r="D814" s="47">
        <v>30</v>
      </c>
      <c r="E814" s="46" t="s">
        <v>3017</v>
      </c>
      <c r="F814" s="43" t="s">
        <v>1521</v>
      </c>
      <c r="G814" s="44">
        <v>1</v>
      </c>
      <c r="H814" s="44">
        <v>1</v>
      </c>
      <c r="I814" s="326" t="s">
        <v>1701</v>
      </c>
      <c r="J814" s="336"/>
      <c r="K814" s="336"/>
      <c r="L814" s="335"/>
      <c r="M814" s="335"/>
      <c r="N814" s="391" t="s">
        <v>3429</v>
      </c>
      <c r="O814" s="391"/>
    </row>
    <row r="815" spans="1:15" ht="15" customHeight="1" x14ac:dyDescent="0.25">
      <c r="A815" s="46" t="s">
        <v>1522</v>
      </c>
      <c r="B815" s="47" t="s">
        <v>1523</v>
      </c>
      <c r="C815" s="47" t="s">
        <v>1524</v>
      </c>
      <c r="D815" s="47">
        <v>0</v>
      </c>
      <c r="E815" s="46" t="s">
        <v>3018</v>
      </c>
      <c r="F815" s="43" t="s">
        <v>1525</v>
      </c>
      <c r="G815" s="44">
        <v>1</v>
      </c>
      <c r="H815" s="44">
        <v>1</v>
      </c>
      <c r="I815" s="326" t="s">
        <v>1701</v>
      </c>
      <c r="J815" s="336"/>
      <c r="K815" s="336"/>
      <c r="L815" s="335"/>
      <c r="M815" s="335"/>
      <c r="N815" s="391" t="s">
        <v>3430</v>
      </c>
      <c r="O815" s="391"/>
    </row>
    <row r="816" spans="1:15" ht="15" customHeight="1" x14ac:dyDescent="0.25">
      <c r="A816" s="46" t="s">
        <v>1526</v>
      </c>
      <c r="B816" s="47" t="s">
        <v>1523</v>
      </c>
      <c r="C816" s="47" t="s">
        <v>1524</v>
      </c>
      <c r="D816" s="47">
        <v>10</v>
      </c>
      <c r="E816" s="46" t="s">
        <v>3019</v>
      </c>
      <c r="F816" s="43" t="s">
        <v>1527</v>
      </c>
      <c r="G816" s="44">
        <v>1</v>
      </c>
      <c r="H816" s="44">
        <v>1</v>
      </c>
      <c r="I816" s="326" t="s">
        <v>1701</v>
      </c>
      <c r="J816" s="336"/>
      <c r="K816" s="336"/>
      <c r="L816" s="335"/>
      <c r="M816" s="335"/>
      <c r="N816" s="391" t="s">
        <v>3430</v>
      </c>
      <c r="O816" s="391"/>
    </row>
    <row r="817" spans="1:15" ht="15" customHeight="1" x14ac:dyDescent="0.25">
      <c r="A817" s="46" t="s">
        <v>1528</v>
      </c>
      <c r="B817" s="47" t="s">
        <v>1523</v>
      </c>
      <c r="C817" s="47" t="s">
        <v>1524</v>
      </c>
      <c r="D817" s="47">
        <v>20</v>
      </c>
      <c r="E817" s="46" t="s">
        <v>3020</v>
      </c>
      <c r="F817" s="43" t="s">
        <v>1529</v>
      </c>
      <c r="G817" s="44">
        <v>1</v>
      </c>
      <c r="H817" s="44">
        <v>1</v>
      </c>
      <c r="I817" s="326" t="s">
        <v>1701</v>
      </c>
      <c r="J817" s="336"/>
      <c r="K817" s="336"/>
      <c r="L817" s="335"/>
      <c r="M817" s="335"/>
      <c r="N817" s="391" t="s">
        <v>3430</v>
      </c>
      <c r="O817" s="391"/>
    </row>
    <row r="818" spans="1:15" ht="15" customHeight="1" x14ac:dyDescent="0.25">
      <c r="A818" s="46" t="s">
        <v>1530</v>
      </c>
      <c r="B818" s="47" t="s">
        <v>1523</v>
      </c>
      <c r="C818" s="47" t="s">
        <v>1524</v>
      </c>
      <c r="D818" s="47">
        <v>30</v>
      </c>
      <c r="E818" s="46" t="s">
        <v>3021</v>
      </c>
      <c r="F818" s="43" t="s">
        <v>1531</v>
      </c>
      <c r="G818" s="44">
        <v>1</v>
      </c>
      <c r="H818" s="44">
        <v>1</v>
      </c>
      <c r="I818" s="326" t="s">
        <v>1701</v>
      </c>
      <c r="J818" s="336"/>
      <c r="K818" s="336"/>
      <c r="L818" s="335"/>
      <c r="M818" s="335"/>
      <c r="N818" s="391" t="s">
        <v>3430</v>
      </c>
      <c r="O818" s="391"/>
    </row>
    <row r="819" spans="1:15" ht="15" customHeight="1" x14ac:dyDescent="0.25">
      <c r="A819" s="46" t="s">
        <v>1532</v>
      </c>
      <c r="B819" s="47" t="s">
        <v>1523</v>
      </c>
      <c r="C819" s="47" t="s">
        <v>1524</v>
      </c>
      <c r="D819" s="47">
        <v>31</v>
      </c>
      <c r="E819" s="46" t="s">
        <v>3022</v>
      </c>
      <c r="F819" s="43" t="s">
        <v>1533</v>
      </c>
      <c r="G819" s="44">
        <v>1</v>
      </c>
      <c r="H819" s="44">
        <v>1</v>
      </c>
      <c r="I819" s="326" t="s">
        <v>1701</v>
      </c>
      <c r="J819" s="336"/>
      <c r="K819" s="336"/>
      <c r="L819" s="335"/>
      <c r="M819" s="335"/>
      <c r="N819" s="391" t="s">
        <v>3430</v>
      </c>
      <c r="O819" s="391"/>
    </row>
    <row r="820" spans="1:15" ht="15" customHeight="1" x14ac:dyDescent="0.25">
      <c r="A820" s="46" t="s">
        <v>1534</v>
      </c>
      <c r="B820" s="47" t="s">
        <v>1523</v>
      </c>
      <c r="C820" s="47" t="s">
        <v>1524</v>
      </c>
      <c r="D820" s="47">
        <v>32</v>
      </c>
      <c r="E820" s="46" t="s">
        <v>3023</v>
      </c>
      <c r="F820" s="43" t="s">
        <v>1535</v>
      </c>
      <c r="G820" s="44">
        <v>1</v>
      </c>
      <c r="H820" s="44">
        <v>1</v>
      </c>
      <c r="I820" s="326" t="s">
        <v>1701</v>
      </c>
      <c r="J820" s="336"/>
      <c r="K820" s="336"/>
      <c r="L820" s="335"/>
      <c r="M820" s="335"/>
      <c r="N820" s="391" t="s">
        <v>3430</v>
      </c>
      <c r="O820" s="391"/>
    </row>
    <row r="821" spans="1:15" ht="15" customHeight="1" x14ac:dyDescent="0.25">
      <c r="A821" s="46" t="s">
        <v>1536</v>
      </c>
      <c r="B821" s="47" t="s">
        <v>1537</v>
      </c>
      <c r="C821" s="47" t="s">
        <v>1538</v>
      </c>
      <c r="D821" s="47">
        <v>0</v>
      </c>
      <c r="E821" s="46" t="s">
        <v>3024</v>
      </c>
      <c r="F821" s="39" t="s">
        <v>1539</v>
      </c>
      <c r="G821" s="44">
        <v>0</v>
      </c>
      <c r="H821" s="44">
        <v>0</v>
      </c>
      <c r="I821" s="326" t="s">
        <v>1701</v>
      </c>
      <c r="J821" s="336"/>
      <c r="K821" s="336"/>
      <c r="L821" s="335"/>
      <c r="M821" s="335"/>
      <c r="N821" s="391"/>
      <c r="O821" s="391"/>
    </row>
    <row r="822" spans="1:15" ht="15" customHeight="1" x14ac:dyDescent="0.25">
      <c r="A822" s="46" t="s">
        <v>1540</v>
      </c>
      <c r="B822" s="47" t="s">
        <v>1537</v>
      </c>
      <c r="C822" s="47" t="s">
        <v>1538</v>
      </c>
      <c r="D822" s="47">
        <v>10</v>
      </c>
      <c r="E822" s="46" t="s">
        <v>3025</v>
      </c>
      <c r="F822" s="39" t="s">
        <v>1541</v>
      </c>
      <c r="G822" s="44">
        <v>0</v>
      </c>
      <c r="H822" s="44">
        <v>0</v>
      </c>
      <c r="I822" s="326" t="s">
        <v>1701</v>
      </c>
      <c r="J822" s="336"/>
      <c r="K822" s="336"/>
      <c r="L822" s="335"/>
      <c r="M822" s="335"/>
      <c r="N822" s="391"/>
      <c r="O822" s="391"/>
    </row>
    <row r="823" spans="1:15" ht="15" customHeight="1" x14ac:dyDescent="0.25">
      <c r="A823" s="46" t="s">
        <v>1542</v>
      </c>
      <c r="B823" s="47" t="s">
        <v>1537</v>
      </c>
      <c r="C823" s="47" t="s">
        <v>1538</v>
      </c>
      <c r="D823" s="47">
        <v>20</v>
      </c>
      <c r="E823" s="46" t="s">
        <v>3026</v>
      </c>
      <c r="F823" s="39" t="s">
        <v>1543</v>
      </c>
      <c r="G823" s="44">
        <v>0</v>
      </c>
      <c r="H823" s="44">
        <v>0</v>
      </c>
      <c r="I823" s="326" t="s">
        <v>1701</v>
      </c>
      <c r="J823" s="336"/>
      <c r="K823" s="336"/>
      <c r="L823" s="335"/>
      <c r="M823" s="335"/>
      <c r="N823" s="391"/>
      <c r="O823" s="391"/>
    </row>
    <row r="824" spans="1:15" ht="15" customHeight="1" x14ac:dyDescent="0.25">
      <c r="A824" s="46" t="s">
        <v>1544</v>
      </c>
      <c r="B824" s="47" t="s">
        <v>1537</v>
      </c>
      <c r="C824" s="47" t="s">
        <v>1545</v>
      </c>
      <c r="D824" s="47">
        <v>0</v>
      </c>
      <c r="E824" s="46" t="s">
        <v>3027</v>
      </c>
      <c r="F824" s="39" t="s">
        <v>1546</v>
      </c>
      <c r="G824" s="44">
        <v>0</v>
      </c>
      <c r="H824" s="44">
        <v>0</v>
      </c>
      <c r="I824" s="326" t="s">
        <v>1701</v>
      </c>
      <c r="J824" s="336"/>
      <c r="K824" s="336"/>
      <c r="L824" s="335"/>
      <c r="M824" s="335"/>
      <c r="N824" s="391"/>
      <c r="O824" s="391"/>
    </row>
    <row r="825" spans="1:15" ht="15" customHeight="1" x14ac:dyDescent="0.25">
      <c r="A825" s="46" t="s">
        <v>1547</v>
      </c>
      <c r="B825" s="47" t="s">
        <v>1537</v>
      </c>
      <c r="C825" s="47" t="s">
        <v>1545</v>
      </c>
      <c r="D825" s="47">
        <v>10</v>
      </c>
      <c r="E825" s="46" t="s">
        <v>3028</v>
      </c>
      <c r="F825" s="39" t="s">
        <v>1548</v>
      </c>
      <c r="G825" s="44">
        <v>0</v>
      </c>
      <c r="H825" s="44">
        <v>0</v>
      </c>
      <c r="I825" s="326" t="s">
        <v>1701</v>
      </c>
      <c r="J825" s="336"/>
      <c r="K825" s="336"/>
      <c r="L825" s="335"/>
      <c r="M825" s="335"/>
      <c r="N825" s="391"/>
      <c r="O825" s="391"/>
    </row>
    <row r="826" spans="1:15" ht="15" customHeight="1" x14ac:dyDescent="0.25">
      <c r="A826" s="46" t="s">
        <v>1549</v>
      </c>
      <c r="B826" s="47" t="s">
        <v>1537</v>
      </c>
      <c r="C826" s="47" t="s">
        <v>1545</v>
      </c>
      <c r="D826" s="47">
        <v>20</v>
      </c>
      <c r="E826" s="46" t="s">
        <v>3029</v>
      </c>
      <c r="F826" s="39" t="s">
        <v>1550</v>
      </c>
      <c r="G826" s="44">
        <v>0</v>
      </c>
      <c r="H826" s="44">
        <v>0</v>
      </c>
      <c r="I826" s="326" t="s">
        <v>1701</v>
      </c>
      <c r="J826" s="336"/>
      <c r="K826" s="336"/>
      <c r="L826" s="335"/>
      <c r="M826" s="335"/>
      <c r="N826" s="391"/>
      <c r="O826" s="391"/>
    </row>
    <row r="827" spans="1:15" ht="15" customHeight="1" x14ac:dyDescent="0.25">
      <c r="A827" s="46" t="s">
        <v>1551</v>
      </c>
      <c r="B827" s="47" t="s">
        <v>1537</v>
      </c>
      <c r="C827" s="47" t="s">
        <v>1545</v>
      </c>
      <c r="D827" s="47">
        <v>21</v>
      </c>
      <c r="E827" s="46" t="s">
        <v>3030</v>
      </c>
      <c r="F827" s="39" t="s">
        <v>1552</v>
      </c>
      <c r="G827" s="44">
        <v>0</v>
      </c>
      <c r="H827" s="44">
        <v>0</v>
      </c>
      <c r="I827" s="326" t="s">
        <v>1701</v>
      </c>
      <c r="J827" s="336"/>
      <c r="K827" s="336"/>
      <c r="L827" s="335"/>
      <c r="M827" s="335"/>
      <c r="N827" s="391"/>
      <c r="O827" s="391"/>
    </row>
    <row r="828" spans="1:15" ht="15" customHeight="1" x14ac:dyDescent="0.25">
      <c r="A828" s="46" t="s">
        <v>1553</v>
      </c>
      <c r="B828" s="47" t="s">
        <v>1537</v>
      </c>
      <c r="C828" s="47" t="s">
        <v>1545</v>
      </c>
      <c r="D828" s="47">
        <v>22</v>
      </c>
      <c r="E828" s="46" t="s">
        <v>3031</v>
      </c>
      <c r="F828" s="39" t="s">
        <v>1554</v>
      </c>
      <c r="G828" s="44">
        <v>0</v>
      </c>
      <c r="H828" s="44">
        <v>0</v>
      </c>
      <c r="I828" s="326" t="s">
        <v>1701</v>
      </c>
      <c r="J828" s="336"/>
      <c r="K828" s="336"/>
      <c r="L828" s="335"/>
      <c r="M828" s="335"/>
      <c r="N828" s="391"/>
      <c r="O828" s="391"/>
    </row>
    <row r="829" spans="1:15" ht="15" customHeight="1" x14ac:dyDescent="0.25">
      <c r="A829" s="46" t="s">
        <v>1555</v>
      </c>
      <c r="B829" s="47" t="s">
        <v>1537</v>
      </c>
      <c r="C829" s="47" t="s">
        <v>1556</v>
      </c>
      <c r="D829" s="47">
        <v>0</v>
      </c>
      <c r="E829" s="46" t="s">
        <v>3032</v>
      </c>
      <c r="F829" s="39" t="s">
        <v>1557</v>
      </c>
      <c r="G829" s="44">
        <v>0</v>
      </c>
      <c r="H829" s="44">
        <v>0</v>
      </c>
      <c r="I829" s="326" t="s">
        <v>1701</v>
      </c>
      <c r="J829" s="336"/>
      <c r="K829" s="336"/>
      <c r="L829" s="335"/>
      <c r="M829" s="335"/>
      <c r="N829" s="391"/>
      <c r="O829" s="391"/>
    </row>
    <row r="830" spans="1:15" ht="15" customHeight="1" x14ac:dyDescent="0.25">
      <c r="A830" s="46" t="s">
        <v>1558</v>
      </c>
      <c r="B830" s="47" t="s">
        <v>1537</v>
      </c>
      <c r="C830" s="47" t="s">
        <v>1556</v>
      </c>
      <c r="D830" s="47">
        <v>10</v>
      </c>
      <c r="E830" s="46" t="s">
        <v>3033</v>
      </c>
      <c r="F830" s="39" t="s">
        <v>1559</v>
      </c>
      <c r="G830" s="44">
        <v>0</v>
      </c>
      <c r="H830" s="44">
        <v>0</v>
      </c>
      <c r="I830" s="326" t="s">
        <v>1701</v>
      </c>
      <c r="J830" s="336"/>
      <c r="K830" s="336"/>
      <c r="L830" s="335"/>
      <c r="M830" s="335"/>
      <c r="N830" s="391"/>
      <c r="O830" s="391"/>
    </row>
    <row r="831" spans="1:15" ht="15" customHeight="1" x14ac:dyDescent="0.25">
      <c r="A831" s="46" t="s">
        <v>1560</v>
      </c>
      <c r="B831" s="47" t="s">
        <v>1537</v>
      </c>
      <c r="C831" s="47" t="s">
        <v>1556</v>
      </c>
      <c r="D831" s="47">
        <v>11</v>
      </c>
      <c r="E831" s="46" t="s">
        <v>3034</v>
      </c>
      <c r="F831" s="39" t="s">
        <v>1561</v>
      </c>
      <c r="G831" s="44">
        <v>0</v>
      </c>
      <c r="H831" s="44">
        <v>0</v>
      </c>
      <c r="I831" s="326" t="s">
        <v>1701</v>
      </c>
      <c r="J831" s="336"/>
      <c r="K831" s="336"/>
      <c r="L831" s="335"/>
      <c r="M831" s="335"/>
      <c r="N831" s="391"/>
      <c r="O831" s="391"/>
    </row>
    <row r="832" spans="1:15" ht="15" customHeight="1" x14ac:dyDescent="0.25">
      <c r="A832" s="46" t="s">
        <v>1562</v>
      </c>
      <c r="B832" s="47" t="s">
        <v>1537</v>
      </c>
      <c r="C832" s="47" t="s">
        <v>1556</v>
      </c>
      <c r="D832" s="47">
        <v>12</v>
      </c>
      <c r="E832" s="46" t="s">
        <v>3035</v>
      </c>
      <c r="F832" s="39" t="s">
        <v>1563</v>
      </c>
      <c r="G832" s="44">
        <v>0</v>
      </c>
      <c r="H832" s="44">
        <v>0</v>
      </c>
      <c r="I832" s="326" t="s">
        <v>1701</v>
      </c>
      <c r="J832" s="336"/>
      <c r="K832" s="336"/>
      <c r="L832" s="335"/>
      <c r="M832" s="335"/>
      <c r="N832" s="391"/>
      <c r="O832" s="391"/>
    </row>
    <row r="833" spans="1:15" ht="15" customHeight="1" x14ac:dyDescent="0.25">
      <c r="A833" s="46" t="s">
        <v>1564</v>
      </c>
      <c r="B833" s="47" t="s">
        <v>1537</v>
      </c>
      <c r="C833" s="47" t="s">
        <v>1556</v>
      </c>
      <c r="D833" s="47">
        <v>20</v>
      </c>
      <c r="E833" s="46" t="s">
        <v>3036</v>
      </c>
      <c r="F833" s="39" t="s">
        <v>1565</v>
      </c>
      <c r="G833" s="44">
        <v>0</v>
      </c>
      <c r="H833" s="44">
        <v>0</v>
      </c>
      <c r="I833" s="326" t="s">
        <v>1701</v>
      </c>
      <c r="J833" s="336"/>
      <c r="K833" s="336"/>
      <c r="L833" s="335"/>
      <c r="M833" s="335"/>
      <c r="N833" s="391"/>
      <c r="O833" s="391"/>
    </row>
    <row r="834" spans="1:15" ht="78" customHeight="1" x14ac:dyDescent="0.25">
      <c r="A834" s="46" t="s">
        <v>1566</v>
      </c>
      <c r="B834" s="47" t="s">
        <v>1537</v>
      </c>
      <c r="C834" s="47" t="s">
        <v>1567</v>
      </c>
      <c r="D834" s="47">
        <v>0</v>
      </c>
      <c r="E834" s="46" t="s">
        <v>3037</v>
      </c>
      <c r="F834" s="41" t="s">
        <v>1568</v>
      </c>
      <c r="G834" s="42">
        <v>2</v>
      </c>
      <c r="H834" s="42">
        <v>2</v>
      </c>
      <c r="I834" s="326" t="s">
        <v>1701</v>
      </c>
      <c r="J834" s="336" t="s">
        <v>3323</v>
      </c>
      <c r="K834" s="336" t="s">
        <v>3327</v>
      </c>
      <c r="L834" s="335" t="s">
        <v>3370</v>
      </c>
      <c r="M834" s="335" t="s">
        <v>3371</v>
      </c>
      <c r="N834" s="391" t="s">
        <v>3431</v>
      </c>
      <c r="O834" s="391" t="s">
        <v>3432</v>
      </c>
    </row>
    <row r="835" spans="1:15" ht="77.25" customHeight="1" x14ac:dyDescent="0.25">
      <c r="A835" s="46" t="s">
        <v>1569</v>
      </c>
      <c r="B835" s="47" t="s">
        <v>1537</v>
      </c>
      <c r="C835" s="47" t="s">
        <v>1567</v>
      </c>
      <c r="D835" s="47">
        <v>10</v>
      </c>
      <c r="E835" s="46" t="s">
        <v>3038</v>
      </c>
      <c r="F835" s="41" t="s">
        <v>1570</v>
      </c>
      <c r="G835" s="42">
        <v>2</v>
      </c>
      <c r="H835" s="42">
        <v>2</v>
      </c>
      <c r="I835" s="326" t="s">
        <v>1701</v>
      </c>
      <c r="J835" s="336" t="s">
        <v>3323</v>
      </c>
      <c r="K835" s="336" t="s">
        <v>3327</v>
      </c>
      <c r="L835" s="335" t="s">
        <v>3370</v>
      </c>
      <c r="M835" s="335" t="s">
        <v>3371</v>
      </c>
      <c r="N835" s="391" t="s">
        <v>3431</v>
      </c>
      <c r="O835" s="391" t="s">
        <v>3432</v>
      </c>
    </row>
    <row r="836" spans="1:15" ht="76.5" customHeight="1" x14ac:dyDescent="0.25">
      <c r="A836" s="46" t="s">
        <v>1571</v>
      </c>
      <c r="B836" s="47" t="s">
        <v>1537</v>
      </c>
      <c r="C836" s="47" t="s">
        <v>1567</v>
      </c>
      <c r="D836" s="47">
        <v>11</v>
      </c>
      <c r="E836" s="46" t="s">
        <v>3039</v>
      </c>
      <c r="F836" s="41" t="s">
        <v>1572</v>
      </c>
      <c r="G836" s="42">
        <v>2</v>
      </c>
      <c r="H836" s="42">
        <v>2</v>
      </c>
      <c r="I836" s="326" t="s">
        <v>1701</v>
      </c>
      <c r="J836" s="336" t="s">
        <v>3323</v>
      </c>
      <c r="K836" s="336" t="s">
        <v>3327</v>
      </c>
      <c r="L836" s="335" t="s">
        <v>3370</v>
      </c>
      <c r="M836" s="335" t="s">
        <v>3371</v>
      </c>
      <c r="N836" s="391" t="s">
        <v>3431</v>
      </c>
      <c r="O836" s="391" t="s">
        <v>3432</v>
      </c>
    </row>
    <row r="837" spans="1:15" ht="78" customHeight="1" x14ac:dyDescent="0.25">
      <c r="A837" s="46" t="s">
        <v>1573</v>
      </c>
      <c r="B837" s="47" t="s">
        <v>1537</v>
      </c>
      <c r="C837" s="47" t="s">
        <v>1567</v>
      </c>
      <c r="D837" s="47">
        <v>19</v>
      </c>
      <c r="E837" s="46" t="s">
        <v>3040</v>
      </c>
      <c r="F837" s="41" t="s">
        <v>1574</v>
      </c>
      <c r="G837" s="42">
        <v>2</v>
      </c>
      <c r="H837" s="42">
        <v>2</v>
      </c>
      <c r="I837" s="326" t="s">
        <v>1701</v>
      </c>
      <c r="J837" s="336" t="s">
        <v>3323</v>
      </c>
      <c r="K837" s="336" t="s">
        <v>3327</v>
      </c>
      <c r="L837" s="335" t="s">
        <v>3370</v>
      </c>
      <c r="M837" s="335" t="s">
        <v>3371</v>
      </c>
      <c r="N837" s="391" t="s">
        <v>3431</v>
      </c>
      <c r="O837" s="391" t="s">
        <v>3432</v>
      </c>
    </row>
    <row r="838" spans="1:15" ht="78" customHeight="1" x14ac:dyDescent="0.25">
      <c r="A838" s="46" t="s">
        <v>1575</v>
      </c>
      <c r="B838" s="47" t="s">
        <v>1537</v>
      </c>
      <c r="C838" s="47" t="s">
        <v>1567</v>
      </c>
      <c r="D838" s="47">
        <v>20</v>
      </c>
      <c r="E838" s="46" t="s">
        <v>3041</v>
      </c>
      <c r="F838" s="41" t="s">
        <v>1576</v>
      </c>
      <c r="G838" s="42">
        <v>2</v>
      </c>
      <c r="H838" s="42">
        <v>2</v>
      </c>
      <c r="I838" s="326" t="s">
        <v>1701</v>
      </c>
      <c r="J838" s="336" t="s">
        <v>3323</v>
      </c>
      <c r="K838" s="336" t="s">
        <v>3327</v>
      </c>
      <c r="L838" s="335" t="s">
        <v>3370</v>
      </c>
      <c r="M838" s="335" t="s">
        <v>3371</v>
      </c>
      <c r="N838" s="391" t="s">
        <v>3431</v>
      </c>
      <c r="O838" s="391" t="s">
        <v>3432</v>
      </c>
    </row>
    <row r="839" spans="1:15" x14ac:dyDescent="0.25">
      <c r="A839" s="46" t="s">
        <v>1577</v>
      </c>
      <c r="B839" s="47" t="s">
        <v>1537</v>
      </c>
      <c r="C839" s="47" t="s">
        <v>1578</v>
      </c>
      <c r="D839" s="47">
        <v>0</v>
      </c>
      <c r="E839" s="46" t="s">
        <v>3042</v>
      </c>
      <c r="F839" s="39" t="s">
        <v>1579</v>
      </c>
      <c r="G839" s="44">
        <v>0</v>
      </c>
      <c r="H839" s="44">
        <v>0</v>
      </c>
      <c r="I839" s="326" t="s">
        <v>1701</v>
      </c>
      <c r="J839" s="336"/>
      <c r="K839" s="336"/>
      <c r="L839" s="335"/>
      <c r="M839" s="335"/>
      <c r="N839" s="391"/>
      <c r="O839" s="391"/>
    </row>
    <row r="840" spans="1:15" x14ac:dyDescent="0.25">
      <c r="A840" s="46" t="s">
        <v>1580</v>
      </c>
      <c r="B840" s="47" t="s">
        <v>1537</v>
      </c>
      <c r="C840" s="47" t="s">
        <v>1578</v>
      </c>
      <c r="D840" s="47">
        <v>10</v>
      </c>
      <c r="E840" s="46" t="s">
        <v>3043</v>
      </c>
      <c r="F840" s="39" t="s">
        <v>1581</v>
      </c>
      <c r="G840" s="44">
        <v>0</v>
      </c>
      <c r="H840" s="44">
        <v>0</v>
      </c>
      <c r="I840" s="326" t="s">
        <v>1701</v>
      </c>
      <c r="J840" s="336"/>
      <c r="K840" s="336"/>
      <c r="L840" s="335"/>
      <c r="M840" s="335"/>
      <c r="N840" s="391"/>
      <c r="O840" s="391"/>
    </row>
    <row r="841" spans="1:15" x14ac:dyDescent="0.25">
      <c r="A841" s="46" t="s">
        <v>1582</v>
      </c>
      <c r="B841" s="47" t="s">
        <v>1537</v>
      </c>
      <c r="C841" s="47" t="s">
        <v>1578</v>
      </c>
      <c r="D841" s="47">
        <v>11</v>
      </c>
      <c r="E841" s="46" t="s">
        <v>3044</v>
      </c>
      <c r="F841" s="39" t="s">
        <v>3317</v>
      </c>
      <c r="G841" s="44">
        <v>0</v>
      </c>
      <c r="H841" s="44">
        <v>0</v>
      </c>
      <c r="I841" s="326" t="s">
        <v>1701</v>
      </c>
      <c r="J841" s="336"/>
      <c r="K841" s="336"/>
      <c r="L841" s="335"/>
      <c r="M841" s="335"/>
      <c r="N841" s="391"/>
      <c r="O841" s="391"/>
    </row>
    <row r="842" spans="1:15" x14ac:dyDescent="0.25">
      <c r="A842" s="46" t="s">
        <v>1583</v>
      </c>
      <c r="B842" s="47" t="s">
        <v>1537</v>
      </c>
      <c r="C842" s="47" t="s">
        <v>1578</v>
      </c>
      <c r="D842" s="47">
        <v>12</v>
      </c>
      <c r="E842" s="46" t="s">
        <v>3045</v>
      </c>
      <c r="F842" s="39" t="s">
        <v>1584</v>
      </c>
      <c r="G842" s="44">
        <v>0</v>
      </c>
      <c r="H842" s="44">
        <v>0</v>
      </c>
      <c r="I842" s="326" t="s">
        <v>1701</v>
      </c>
      <c r="J842" s="336"/>
      <c r="K842" s="336"/>
      <c r="L842" s="335"/>
      <c r="M842" s="335"/>
      <c r="N842" s="391"/>
      <c r="O842" s="391"/>
    </row>
    <row r="843" spans="1:15" x14ac:dyDescent="0.25">
      <c r="A843" s="46" t="s">
        <v>1585</v>
      </c>
      <c r="B843" s="47" t="s">
        <v>1537</v>
      </c>
      <c r="C843" s="47" t="s">
        <v>1578</v>
      </c>
      <c r="D843" s="47">
        <v>20</v>
      </c>
      <c r="E843" s="46" t="s">
        <v>3046</v>
      </c>
      <c r="F843" s="39" t="s">
        <v>1586</v>
      </c>
      <c r="G843" s="44">
        <v>0</v>
      </c>
      <c r="H843" s="44">
        <v>0</v>
      </c>
      <c r="I843" s="326" t="s">
        <v>1701</v>
      </c>
      <c r="J843" s="336"/>
      <c r="K843" s="336"/>
      <c r="L843" s="335"/>
      <c r="M843" s="335"/>
      <c r="N843" s="391"/>
      <c r="O843" s="391"/>
    </row>
    <row r="844" spans="1:15" ht="78" customHeight="1" x14ac:dyDescent="0.25">
      <c r="A844" s="46" t="s">
        <v>1587</v>
      </c>
      <c r="B844" s="47" t="s">
        <v>1537</v>
      </c>
      <c r="C844" s="47" t="s">
        <v>1588</v>
      </c>
      <c r="D844" s="47">
        <v>0</v>
      </c>
      <c r="E844" s="46" t="s">
        <v>3047</v>
      </c>
      <c r="F844" s="41" t="s">
        <v>1589</v>
      </c>
      <c r="G844" s="42">
        <v>2</v>
      </c>
      <c r="H844" s="42">
        <v>2</v>
      </c>
      <c r="I844" s="326" t="s">
        <v>1701</v>
      </c>
      <c r="J844" s="336" t="s">
        <v>3323</v>
      </c>
      <c r="K844" s="336" t="s">
        <v>3327</v>
      </c>
      <c r="L844" s="335" t="s">
        <v>3370</v>
      </c>
      <c r="M844" s="335" t="s">
        <v>3371</v>
      </c>
      <c r="N844" s="391" t="s">
        <v>3431</v>
      </c>
      <c r="O844" s="391" t="s">
        <v>3432</v>
      </c>
    </row>
    <row r="845" spans="1:15" ht="15" customHeight="1" x14ac:dyDescent="0.25">
      <c r="A845" s="46" t="s">
        <v>1590</v>
      </c>
      <c r="B845" s="47" t="s">
        <v>1537</v>
      </c>
      <c r="C845" s="47" t="s">
        <v>1588</v>
      </c>
      <c r="D845" s="47">
        <v>10</v>
      </c>
      <c r="E845" s="46" t="s">
        <v>3048</v>
      </c>
      <c r="F845" s="39" t="s">
        <v>1591</v>
      </c>
      <c r="G845" s="44">
        <v>0</v>
      </c>
      <c r="H845" s="44">
        <v>0</v>
      </c>
      <c r="I845" s="326" t="s">
        <v>1701</v>
      </c>
      <c r="J845" s="336"/>
      <c r="K845" s="336"/>
      <c r="L845" s="335"/>
      <c r="M845" s="335"/>
      <c r="N845" s="391"/>
      <c r="O845" s="391"/>
    </row>
    <row r="846" spans="1:15" ht="15" customHeight="1" x14ac:dyDescent="0.25">
      <c r="A846" s="46" t="s">
        <v>1592</v>
      </c>
      <c r="B846" s="47" t="s">
        <v>1537</v>
      </c>
      <c r="C846" s="47" t="s">
        <v>1588</v>
      </c>
      <c r="D846" s="47">
        <v>20</v>
      </c>
      <c r="E846" s="46" t="s">
        <v>3049</v>
      </c>
      <c r="F846" s="39" t="s">
        <v>1593</v>
      </c>
      <c r="G846" s="44">
        <v>0</v>
      </c>
      <c r="H846" s="44">
        <v>0</v>
      </c>
      <c r="I846" s="326" t="s">
        <v>1701</v>
      </c>
      <c r="J846" s="336"/>
      <c r="K846" s="336"/>
      <c r="L846" s="335"/>
      <c r="M846" s="335"/>
      <c r="N846" s="391"/>
      <c r="O846" s="391"/>
    </row>
    <row r="847" spans="1:15" ht="15" customHeight="1" x14ac:dyDescent="0.25">
      <c r="A847" s="46" t="s">
        <v>1594</v>
      </c>
      <c r="B847" s="47" t="s">
        <v>1537</v>
      </c>
      <c r="C847" s="47" t="s">
        <v>1588</v>
      </c>
      <c r="D847" s="47">
        <v>30</v>
      </c>
      <c r="E847" s="46" t="s">
        <v>3050</v>
      </c>
      <c r="F847" s="39" t="s">
        <v>1595</v>
      </c>
      <c r="G847" s="44">
        <v>0</v>
      </c>
      <c r="H847" s="44">
        <v>0</v>
      </c>
      <c r="I847" s="326" t="s">
        <v>1701</v>
      </c>
      <c r="J847" s="336"/>
      <c r="K847" s="336"/>
      <c r="L847" s="335"/>
      <c r="M847" s="335"/>
      <c r="N847" s="391"/>
      <c r="O847" s="391"/>
    </row>
    <row r="848" spans="1:15" ht="15" customHeight="1" x14ac:dyDescent="0.25">
      <c r="A848" s="46" t="s">
        <v>1596</v>
      </c>
      <c r="B848" s="47" t="s">
        <v>1537</v>
      </c>
      <c r="C848" s="47" t="s">
        <v>1588</v>
      </c>
      <c r="D848" s="47">
        <v>90</v>
      </c>
      <c r="E848" s="46" t="s">
        <v>3051</v>
      </c>
      <c r="F848" s="46" t="s">
        <v>1597</v>
      </c>
      <c r="G848" s="48">
        <v>0</v>
      </c>
      <c r="H848" s="44">
        <v>0</v>
      </c>
      <c r="I848" s="326" t="s">
        <v>1701</v>
      </c>
      <c r="J848" s="336"/>
      <c r="K848" s="336"/>
      <c r="L848" s="335"/>
      <c r="M848" s="335"/>
      <c r="N848" s="391"/>
      <c r="O848" s="391"/>
    </row>
    <row r="849" spans="1:15" ht="15" customHeight="1" x14ac:dyDescent="0.25">
      <c r="A849" s="46" t="s">
        <v>1598</v>
      </c>
      <c r="B849" s="47" t="s">
        <v>1537</v>
      </c>
      <c r="C849" s="47" t="s">
        <v>1599</v>
      </c>
      <c r="D849" s="47">
        <v>0</v>
      </c>
      <c r="E849" s="46" t="s">
        <v>3052</v>
      </c>
      <c r="F849" s="39" t="s">
        <v>1600</v>
      </c>
      <c r="G849" s="44">
        <v>0</v>
      </c>
      <c r="H849" s="44">
        <v>0</v>
      </c>
      <c r="I849" s="326" t="s">
        <v>1701</v>
      </c>
      <c r="J849" s="336"/>
      <c r="K849" s="336"/>
      <c r="L849" s="335"/>
      <c r="M849" s="335"/>
      <c r="N849" s="391"/>
      <c r="O849" s="391"/>
    </row>
    <row r="850" spans="1:15" ht="15" customHeight="1" x14ac:dyDescent="0.25">
      <c r="A850" s="46" t="s">
        <v>1601</v>
      </c>
      <c r="B850" s="47" t="s">
        <v>1602</v>
      </c>
      <c r="C850" s="47" t="s">
        <v>1603</v>
      </c>
      <c r="D850" s="47">
        <v>0</v>
      </c>
      <c r="E850" s="46" t="s">
        <v>3053</v>
      </c>
      <c r="F850" s="39" t="s">
        <v>1604</v>
      </c>
      <c r="G850" s="44">
        <v>0</v>
      </c>
      <c r="H850" s="44">
        <v>1</v>
      </c>
      <c r="I850" s="326" t="s">
        <v>1701</v>
      </c>
      <c r="J850" s="336"/>
      <c r="K850" s="336"/>
      <c r="L850" s="335"/>
      <c r="M850" s="335"/>
      <c r="N850" s="391" t="s">
        <v>3433</v>
      </c>
      <c r="O850" s="391"/>
    </row>
    <row r="851" spans="1:15" ht="15" customHeight="1" x14ac:dyDescent="0.25">
      <c r="A851" s="46" t="s">
        <v>1605</v>
      </c>
      <c r="B851" s="47" t="s">
        <v>1602</v>
      </c>
      <c r="C851" s="47" t="s">
        <v>1603</v>
      </c>
      <c r="D851" s="47">
        <v>10</v>
      </c>
      <c r="E851" s="46" t="s">
        <v>3054</v>
      </c>
      <c r="F851" s="39" t="s">
        <v>1606</v>
      </c>
      <c r="G851" s="44">
        <v>0</v>
      </c>
      <c r="H851" s="44">
        <v>1</v>
      </c>
      <c r="I851" s="326" t="s">
        <v>1701</v>
      </c>
      <c r="J851" s="336"/>
      <c r="K851" s="336"/>
      <c r="L851" s="335"/>
      <c r="M851" s="335"/>
      <c r="N851" s="391" t="s">
        <v>3433</v>
      </c>
      <c r="O851" s="391"/>
    </row>
    <row r="852" spans="1:15" ht="15" customHeight="1" x14ac:dyDescent="0.25">
      <c r="A852" s="46" t="s">
        <v>1607</v>
      </c>
      <c r="B852" s="47" t="s">
        <v>1602</v>
      </c>
      <c r="C852" s="47" t="s">
        <v>1603</v>
      </c>
      <c r="D852" s="47">
        <v>11</v>
      </c>
      <c r="E852" s="46" t="s">
        <v>3055</v>
      </c>
      <c r="F852" s="39" t="s">
        <v>1608</v>
      </c>
      <c r="G852" s="44">
        <v>0</v>
      </c>
      <c r="H852" s="44">
        <v>1</v>
      </c>
      <c r="I852" s="326" t="s">
        <v>1701</v>
      </c>
      <c r="J852" s="336"/>
      <c r="K852" s="336"/>
      <c r="L852" s="335"/>
      <c r="M852" s="335"/>
      <c r="N852" s="391" t="s">
        <v>3433</v>
      </c>
      <c r="O852" s="391"/>
    </row>
    <row r="853" spans="1:15" ht="15" customHeight="1" x14ac:dyDescent="0.25">
      <c r="A853" s="46" t="s">
        <v>1609</v>
      </c>
      <c r="B853" s="47" t="s">
        <v>1602</v>
      </c>
      <c r="C853" s="47" t="s">
        <v>1603</v>
      </c>
      <c r="D853" s="47">
        <v>12</v>
      </c>
      <c r="E853" s="46" t="s">
        <v>3056</v>
      </c>
      <c r="F853" s="39" t="s">
        <v>1610</v>
      </c>
      <c r="G853" s="44">
        <v>0</v>
      </c>
      <c r="H853" s="44">
        <v>1</v>
      </c>
      <c r="I853" s="326" t="s">
        <v>1701</v>
      </c>
      <c r="J853" s="336"/>
      <c r="K853" s="336"/>
      <c r="L853" s="335"/>
      <c r="M853" s="335"/>
      <c r="N853" s="391" t="s">
        <v>3433</v>
      </c>
      <c r="O853" s="391"/>
    </row>
    <row r="854" spans="1:15" ht="15" customHeight="1" x14ac:dyDescent="0.25">
      <c r="A854" s="46" t="s">
        <v>1611</v>
      </c>
      <c r="B854" s="47" t="s">
        <v>1602</v>
      </c>
      <c r="C854" s="47" t="s">
        <v>1603</v>
      </c>
      <c r="D854" s="47">
        <v>20</v>
      </c>
      <c r="E854" s="46" t="s">
        <v>3057</v>
      </c>
      <c r="F854" s="39" t="s">
        <v>1612</v>
      </c>
      <c r="G854" s="44">
        <v>0</v>
      </c>
      <c r="H854" s="44">
        <v>1</v>
      </c>
      <c r="I854" s="326" t="s">
        <v>1701</v>
      </c>
      <c r="J854" s="336"/>
      <c r="K854" s="336"/>
      <c r="L854" s="335"/>
      <c r="M854" s="335"/>
      <c r="N854" s="391" t="s">
        <v>3433</v>
      </c>
      <c r="O854" s="391"/>
    </row>
    <row r="855" spans="1:15" ht="15" customHeight="1" x14ac:dyDescent="0.25">
      <c r="A855" s="46" t="s">
        <v>1613</v>
      </c>
      <c r="B855" s="47" t="s">
        <v>1602</v>
      </c>
      <c r="C855" s="47" t="s">
        <v>1603</v>
      </c>
      <c r="D855" s="47">
        <v>21</v>
      </c>
      <c r="E855" s="46" t="s">
        <v>3058</v>
      </c>
      <c r="F855" s="39" t="s">
        <v>1614</v>
      </c>
      <c r="G855" s="44">
        <v>0</v>
      </c>
      <c r="H855" s="44">
        <v>1</v>
      </c>
      <c r="I855" s="326" t="s">
        <v>1701</v>
      </c>
      <c r="J855" s="336"/>
      <c r="K855" s="336"/>
      <c r="L855" s="335"/>
      <c r="M855" s="335"/>
      <c r="N855" s="391" t="s">
        <v>3433</v>
      </c>
      <c r="O855" s="391"/>
    </row>
    <row r="856" spans="1:15" ht="15" customHeight="1" x14ac:dyDescent="0.25">
      <c r="A856" s="46" t="s">
        <v>1615</v>
      </c>
      <c r="B856" s="47" t="s">
        <v>1602</v>
      </c>
      <c r="C856" s="47" t="s">
        <v>1603</v>
      </c>
      <c r="D856" s="47">
        <v>22</v>
      </c>
      <c r="E856" s="46" t="s">
        <v>3059</v>
      </c>
      <c r="F856" s="39" t="s">
        <v>1616</v>
      </c>
      <c r="G856" s="44">
        <v>0</v>
      </c>
      <c r="H856" s="44">
        <v>1</v>
      </c>
      <c r="I856" s="326" t="s">
        <v>1701</v>
      </c>
      <c r="J856" s="336"/>
      <c r="K856" s="336"/>
      <c r="L856" s="335"/>
      <c r="M856" s="335"/>
      <c r="N856" s="391" t="s">
        <v>3433</v>
      </c>
      <c r="O856" s="391"/>
    </row>
    <row r="857" spans="1:15" ht="15" customHeight="1" x14ac:dyDescent="0.25">
      <c r="A857" s="46" t="s">
        <v>1617</v>
      </c>
      <c r="B857" s="47" t="s">
        <v>1602</v>
      </c>
      <c r="C857" s="47" t="s">
        <v>1603</v>
      </c>
      <c r="D857" s="47">
        <v>29</v>
      </c>
      <c r="E857" s="46" t="s">
        <v>3060</v>
      </c>
      <c r="F857" s="39" t="s">
        <v>1618</v>
      </c>
      <c r="G857" s="44">
        <v>0</v>
      </c>
      <c r="H857" s="44">
        <v>1</v>
      </c>
      <c r="I857" s="326" t="s">
        <v>1701</v>
      </c>
      <c r="J857" s="336"/>
      <c r="K857" s="336"/>
      <c r="L857" s="335"/>
      <c r="M857" s="335"/>
      <c r="N857" s="391" t="s">
        <v>3433</v>
      </c>
      <c r="O857" s="391"/>
    </row>
    <row r="858" spans="1:15" ht="15" customHeight="1" x14ac:dyDescent="0.25">
      <c r="A858" s="46" t="s">
        <v>1619</v>
      </c>
      <c r="B858" s="47" t="s">
        <v>1602</v>
      </c>
      <c r="C858" s="47" t="s">
        <v>1603</v>
      </c>
      <c r="D858" s="47">
        <v>30</v>
      </c>
      <c r="E858" s="46" t="s">
        <v>3061</v>
      </c>
      <c r="F858" s="39" t="s">
        <v>1620</v>
      </c>
      <c r="G858" s="44">
        <v>0</v>
      </c>
      <c r="H858" s="44">
        <v>1</v>
      </c>
      <c r="I858" s="326" t="s">
        <v>1701</v>
      </c>
      <c r="J858" s="336"/>
      <c r="K858" s="336"/>
      <c r="L858" s="335"/>
      <c r="M858" s="335"/>
      <c r="N858" s="391" t="s">
        <v>3433</v>
      </c>
      <c r="O858" s="391"/>
    </row>
    <row r="859" spans="1:15" ht="15" customHeight="1" x14ac:dyDescent="0.25">
      <c r="A859" s="46" t="s">
        <v>1621</v>
      </c>
      <c r="B859" s="47" t="s">
        <v>1602</v>
      </c>
      <c r="C859" s="47" t="s">
        <v>1603</v>
      </c>
      <c r="D859" s="47">
        <v>31</v>
      </c>
      <c r="E859" s="46" t="s">
        <v>3062</v>
      </c>
      <c r="F859" s="39" t="s">
        <v>1622</v>
      </c>
      <c r="G859" s="44">
        <v>0</v>
      </c>
      <c r="H859" s="44">
        <v>1</v>
      </c>
      <c r="I859" s="326" t="s">
        <v>1701</v>
      </c>
      <c r="J859" s="336"/>
      <c r="K859" s="336"/>
      <c r="L859" s="335"/>
      <c r="M859" s="335"/>
      <c r="N859" s="391" t="s">
        <v>3433</v>
      </c>
      <c r="O859" s="391"/>
    </row>
    <row r="860" spans="1:15" ht="15" customHeight="1" x14ac:dyDescent="0.25">
      <c r="A860" s="46" t="s">
        <v>1623</v>
      </c>
      <c r="B860" s="47" t="s">
        <v>1602</v>
      </c>
      <c r="C860" s="47" t="s">
        <v>1603</v>
      </c>
      <c r="D860" s="47">
        <v>32</v>
      </c>
      <c r="E860" s="46" t="s">
        <v>3063</v>
      </c>
      <c r="F860" s="39" t="s">
        <v>1624</v>
      </c>
      <c r="G860" s="44">
        <v>0</v>
      </c>
      <c r="H860" s="44">
        <v>1</v>
      </c>
      <c r="I860" s="326" t="s">
        <v>1701</v>
      </c>
      <c r="J860" s="336"/>
      <c r="K860" s="336"/>
      <c r="L860" s="335"/>
      <c r="M860" s="335"/>
      <c r="N860" s="391" t="s">
        <v>3433</v>
      </c>
      <c r="O860" s="391"/>
    </row>
    <row r="861" spans="1:15" ht="15" customHeight="1" x14ac:dyDescent="0.25">
      <c r="A861" s="46" t="s">
        <v>1625</v>
      </c>
      <c r="B861" s="47" t="s">
        <v>1602</v>
      </c>
      <c r="C861" s="47" t="s">
        <v>1603</v>
      </c>
      <c r="D861" s="47">
        <v>33</v>
      </c>
      <c r="E861" s="46" t="s">
        <v>3064</v>
      </c>
      <c r="F861" s="39" t="s">
        <v>1626</v>
      </c>
      <c r="G861" s="44">
        <v>0</v>
      </c>
      <c r="H861" s="44">
        <v>1</v>
      </c>
      <c r="I861" s="326" t="s">
        <v>1701</v>
      </c>
      <c r="J861" s="336"/>
      <c r="K861" s="336"/>
      <c r="L861" s="335"/>
      <c r="M861" s="335"/>
      <c r="N861" s="391" t="s">
        <v>3433</v>
      </c>
      <c r="O861" s="391"/>
    </row>
    <row r="862" spans="1:15" ht="15" customHeight="1" x14ac:dyDescent="0.25">
      <c r="A862" s="46" t="s">
        <v>1627</v>
      </c>
      <c r="B862" s="47" t="s">
        <v>1602</v>
      </c>
      <c r="C862" s="47" t="s">
        <v>1603</v>
      </c>
      <c r="D862" s="47">
        <v>34</v>
      </c>
      <c r="E862" s="46" t="s">
        <v>3065</v>
      </c>
      <c r="F862" s="39" t="s">
        <v>1628</v>
      </c>
      <c r="G862" s="44">
        <v>0</v>
      </c>
      <c r="H862" s="44">
        <v>1</v>
      </c>
      <c r="I862" s="326" t="s">
        <v>1701</v>
      </c>
      <c r="J862" s="336"/>
      <c r="K862" s="336"/>
      <c r="L862" s="335"/>
      <c r="M862" s="335"/>
      <c r="N862" s="391" t="s">
        <v>3433</v>
      </c>
      <c r="O862" s="391"/>
    </row>
    <row r="863" spans="1:15" ht="15" customHeight="1" x14ac:dyDescent="0.25">
      <c r="A863" s="46" t="s">
        <v>1629</v>
      </c>
      <c r="B863" s="47" t="s">
        <v>1602</v>
      </c>
      <c r="C863" s="47" t="s">
        <v>1603</v>
      </c>
      <c r="D863" s="47">
        <v>35</v>
      </c>
      <c r="E863" s="46" t="s">
        <v>3066</v>
      </c>
      <c r="F863" s="39" t="s">
        <v>1630</v>
      </c>
      <c r="G863" s="44">
        <v>0</v>
      </c>
      <c r="H863" s="44">
        <v>1</v>
      </c>
      <c r="I863" s="326" t="s">
        <v>1701</v>
      </c>
      <c r="J863" s="336"/>
      <c r="K863" s="336"/>
      <c r="L863" s="335"/>
      <c r="M863" s="335"/>
      <c r="N863" s="391" t="s">
        <v>3433</v>
      </c>
      <c r="O863" s="391"/>
    </row>
    <row r="864" spans="1:15" ht="15" customHeight="1" x14ac:dyDescent="0.25">
      <c r="A864" s="46" t="s">
        <v>1631</v>
      </c>
      <c r="B864" s="47" t="s">
        <v>1602</v>
      </c>
      <c r="C864" s="47" t="s">
        <v>1603</v>
      </c>
      <c r="D864" s="47">
        <v>39</v>
      </c>
      <c r="E864" s="46" t="s">
        <v>3067</v>
      </c>
      <c r="F864" s="39" t="s">
        <v>1632</v>
      </c>
      <c r="G864" s="44">
        <v>0</v>
      </c>
      <c r="H864" s="44">
        <v>1</v>
      </c>
      <c r="I864" s="326" t="s">
        <v>1701</v>
      </c>
      <c r="J864" s="336"/>
      <c r="K864" s="336"/>
      <c r="L864" s="335"/>
      <c r="M864" s="335"/>
      <c r="N864" s="391" t="s">
        <v>3433</v>
      </c>
      <c r="O864" s="391"/>
    </row>
    <row r="865" spans="1:15" ht="15" customHeight="1" x14ac:dyDescent="0.25">
      <c r="A865" s="46" t="s">
        <v>1633</v>
      </c>
      <c r="B865" s="47" t="s">
        <v>1602</v>
      </c>
      <c r="C865" s="47" t="s">
        <v>1603</v>
      </c>
      <c r="D865" s="47">
        <v>40</v>
      </c>
      <c r="E865" s="46" t="s">
        <v>3068</v>
      </c>
      <c r="F865" s="39" t="s">
        <v>1634</v>
      </c>
      <c r="G865" s="44">
        <v>0</v>
      </c>
      <c r="H865" s="44">
        <v>1</v>
      </c>
      <c r="I865" s="326" t="s">
        <v>1701</v>
      </c>
      <c r="J865" s="336"/>
      <c r="K865" s="336"/>
      <c r="L865" s="335"/>
      <c r="M865" s="335"/>
      <c r="N865" s="391" t="s">
        <v>3433</v>
      </c>
      <c r="O865" s="391"/>
    </row>
    <row r="866" spans="1:15" ht="15" customHeight="1" x14ac:dyDescent="0.25">
      <c r="A866" s="46" t="s">
        <v>1635</v>
      </c>
      <c r="B866" s="47" t="s">
        <v>1602</v>
      </c>
      <c r="C866" s="47" t="s">
        <v>1636</v>
      </c>
      <c r="D866" s="47">
        <v>0</v>
      </c>
      <c r="E866" s="46" t="s">
        <v>3069</v>
      </c>
      <c r="F866" s="39" t="s">
        <v>1637</v>
      </c>
      <c r="G866" s="44">
        <v>0</v>
      </c>
      <c r="H866" s="44">
        <v>1</v>
      </c>
      <c r="I866" s="326" t="s">
        <v>1701</v>
      </c>
      <c r="J866" s="336"/>
      <c r="K866" s="336"/>
      <c r="L866" s="335"/>
      <c r="M866" s="335"/>
      <c r="N866" s="391" t="s">
        <v>3433</v>
      </c>
      <c r="O866" s="391"/>
    </row>
    <row r="867" spans="1:15" ht="15" customHeight="1" x14ac:dyDescent="0.25">
      <c r="A867" s="46" t="s">
        <v>1638</v>
      </c>
      <c r="B867" s="47" t="s">
        <v>1602</v>
      </c>
      <c r="C867" s="47" t="s">
        <v>1636</v>
      </c>
      <c r="D867" s="47">
        <v>10</v>
      </c>
      <c r="E867" s="46" t="s">
        <v>3070</v>
      </c>
      <c r="F867" s="39" t="s">
        <v>1639</v>
      </c>
      <c r="G867" s="44">
        <v>0</v>
      </c>
      <c r="H867" s="44">
        <v>1</v>
      </c>
      <c r="I867" s="326" t="s">
        <v>1701</v>
      </c>
      <c r="J867" s="336"/>
      <c r="K867" s="336"/>
      <c r="L867" s="335"/>
      <c r="M867" s="335"/>
      <c r="N867" s="391" t="s">
        <v>3433</v>
      </c>
      <c r="O867" s="391"/>
    </row>
    <row r="868" spans="1:15" ht="15" customHeight="1" x14ac:dyDescent="0.25">
      <c r="A868" s="46" t="s">
        <v>1640</v>
      </c>
      <c r="B868" s="47" t="s">
        <v>1602</v>
      </c>
      <c r="C868" s="47" t="s">
        <v>1636</v>
      </c>
      <c r="D868" s="47">
        <v>20</v>
      </c>
      <c r="E868" s="46" t="s">
        <v>3071</v>
      </c>
      <c r="F868" s="39" t="s">
        <v>1641</v>
      </c>
      <c r="G868" s="44">
        <v>0</v>
      </c>
      <c r="H868" s="44">
        <v>1</v>
      </c>
      <c r="I868" s="326" t="s">
        <v>1701</v>
      </c>
      <c r="J868" s="336"/>
      <c r="K868" s="336"/>
      <c r="L868" s="335"/>
      <c r="M868" s="335"/>
      <c r="N868" s="391" t="s">
        <v>3433</v>
      </c>
      <c r="O868" s="391"/>
    </row>
    <row r="869" spans="1:15" ht="15" customHeight="1" x14ac:dyDescent="0.25">
      <c r="A869" s="46" t="s">
        <v>1642</v>
      </c>
      <c r="B869" s="47" t="s">
        <v>1602</v>
      </c>
      <c r="C869" s="47" t="s">
        <v>1636</v>
      </c>
      <c r="D869" s="47">
        <v>30</v>
      </c>
      <c r="E869" s="46" t="s">
        <v>3072</v>
      </c>
      <c r="F869" s="39" t="s">
        <v>1643</v>
      </c>
      <c r="G869" s="44">
        <v>0</v>
      </c>
      <c r="H869" s="44">
        <v>1</v>
      </c>
      <c r="I869" s="326" t="s">
        <v>1701</v>
      </c>
      <c r="J869" s="336"/>
      <c r="K869" s="336"/>
      <c r="L869" s="335"/>
      <c r="M869" s="335"/>
      <c r="N869" s="391" t="s">
        <v>3433</v>
      </c>
      <c r="O869" s="391"/>
    </row>
    <row r="870" spans="1:15" ht="15" customHeight="1" x14ac:dyDescent="0.25">
      <c r="A870" s="46" t="s">
        <v>1644</v>
      </c>
      <c r="B870" s="47" t="s">
        <v>1602</v>
      </c>
      <c r="C870" s="47" t="s">
        <v>1645</v>
      </c>
      <c r="D870" s="47">
        <v>0</v>
      </c>
      <c r="E870" s="46" t="s">
        <v>3073</v>
      </c>
      <c r="F870" s="39" t="s">
        <v>1646</v>
      </c>
      <c r="G870" s="44">
        <v>0</v>
      </c>
      <c r="H870" s="44">
        <v>0</v>
      </c>
      <c r="I870" s="326" t="s">
        <v>1701</v>
      </c>
      <c r="J870" s="336"/>
      <c r="K870" s="336"/>
      <c r="L870" s="335"/>
      <c r="M870" s="335"/>
      <c r="N870" s="391"/>
      <c r="O870" s="391"/>
    </row>
    <row r="871" spans="1:15" ht="15" customHeight="1" x14ac:dyDescent="0.25">
      <c r="A871" s="46" t="s">
        <v>1647</v>
      </c>
      <c r="B871" s="47" t="s">
        <v>1602</v>
      </c>
      <c r="C871" s="47" t="s">
        <v>1645</v>
      </c>
      <c r="D871" s="47">
        <v>10</v>
      </c>
      <c r="E871" s="46" t="s">
        <v>3074</v>
      </c>
      <c r="F871" s="39" t="s">
        <v>1648</v>
      </c>
      <c r="G871" s="44">
        <v>0</v>
      </c>
      <c r="H871" s="44">
        <v>0</v>
      </c>
      <c r="I871" s="326" t="s">
        <v>1701</v>
      </c>
      <c r="J871" s="336"/>
      <c r="K871" s="336"/>
      <c r="L871" s="335"/>
      <c r="M871" s="335"/>
      <c r="N871" s="391"/>
      <c r="O871" s="391"/>
    </row>
    <row r="872" spans="1:15" ht="15" customHeight="1" x14ac:dyDescent="0.25">
      <c r="A872" s="46" t="s">
        <v>1649</v>
      </c>
      <c r="B872" s="47" t="s">
        <v>1602</v>
      </c>
      <c r="C872" s="47" t="s">
        <v>1645</v>
      </c>
      <c r="D872" s="47">
        <v>11</v>
      </c>
      <c r="E872" s="46" t="s">
        <v>3075</v>
      </c>
      <c r="F872" s="39" t="s">
        <v>1650</v>
      </c>
      <c r="G872" s="44">
        <v>0</v>
      </c>
      <c r="H872" s="44">
        <v>0</v>
      </c>
      <c r="I872" s="326" t="s">
        <v>1701</v>
      </c>
      <c r="J872" s="336"/>
      <c r="K872" s="336"/>
      <c r="L872" s="335"/>
      <c r="M872" s="335"/>
      <c r="N872" s="391"/>
      <c r="O872" s="391"/>
    </row>
    <row r="873" spans="1:15" ht="15" customHeight="1" x14ac:dyDescent="0.25">
      <c r="A873" s="46" t="s">
        <v>1651</v>
      </c>
      <c r="B873" s="47" t="s">
        <v>1602</v>
      </c>
      <c r="C873" s="47" t="s">
        <v>1645</v>
      </c>
      <c r="D873" s="47">
        <v>12</v>
      </c>
      <c r="E873" s="46" t="s">
        <v>3076</v>
      </c>
      <c r="F873" s="39" t="s">
        <v>1652</v>
      </c>
      <c r="G873" s="44">
        <v>0</v>
      </c>
      <c r="H873" s="44">
        <v>0</v>
      </c>
      <c r="I873" s="326" t="s">
        <v>1701</v>
      </c>
      <c r="J873" s="336"/>
      <c r="K873" s="336"/>
      <c r="L873" s="335"/>
      <c r="M873" s="335"/>
      <c r="N873" s="391"/>
      <c r="O873" s="391"/>
    </row>
    <row r="874" spans="1:15" ht="15" customHeight="1" x14ac:dyDescent="0.25">
      <c r="A874" s="46" t="s">
        <v>1653</v>
      </c>
      <c r="B874" s="47" t="s">
        <v>1602</v>
      </c>
      <c r="C874" s="47" t="s">
        <v>1645</v>
      </c>
      <c r="D874" s="47">
        <v>90</v>
      </c>
      <c r="E874" s="46" t="s">
        <v>3077</v>
      </c>
      <c r="F874" s="39" t="s">
        <v>1654</v>
      </c>
      <c r="G874" s="44">
        <v>0</v>
      </c>
      <c r="H874" s="44">
        <v>0</v>
      </c>
      <c r="I874" s="326" t="s">
        <v>1701</v>
      </c>
      <c r="J874" s="336"/>
      <c r="K874" s="336"/>
      <c r="L874" s="335"/>
      <c r="M874" s="335"/>
      <c r="N874" s="391"/>
      <c r="O874" s="391"/>
    </row>
    <row r="875" spans="1:15" ht="15" customHeight="1" x14ac:dyDescent="0.25">
      <c r="A875" s="46" t="s">
        <v>1655</v>
      </c>
      <c r="B875" s="47" t="s">
        <v>1602</v>
      </c>
      <c r="C875" s="47" t="s">
        <v>1656</v>
      </c>
      <c r="D875" s="47">
        <v>0</v>
      </c>
      <c r="E875" s="46" t="s">
        <v>3078</v>
      </c>
      <c r="F875" s="39" t="s">
        <v>1657</v>
      </c>
      <c r="G875" s="44">
        <v>0</v>
      </c>
      <c r="H875" s="44">
        <v>1</v>
      </c>
      <c r="I875" s="326" t="s">
        <v>1701</v>
      </c>
      <c r="J875" s="336"/>
      <c r="K875" s="336"/>
      <c r="L875" s="335"/>
      <c r="M875" s="335"/>
      <c r="N875" s="391" t="s">
        <v>3433</v>
      </c>
      <c r="O875" s="391"/>
    </row>
    <row r="876" spans="1:15" ht="15" customHeight="1" x14ac:dyDescent="0.25">
      <c r="A876" s="46" t="s">
        <v>1658</v>
      </c>
      <c r="B876" s="47" t="s">
        <v>1602</v>
      </c>
      <c r="C876" s="47" t="s">
        <v>1656</v>
      </c>
      <c r="D876" s="47">
        <v>10</v>
      </c>
      <c r="E876" s="46" t="s">
        <v>3079</v>
      </c>
      <c r="F876" s="39" t="s">
        <v>1659</v>
      </c>
      <c r="G876" s="44">
        <v>0</v>
      </c>
      <c r="H876" s="44">
        <v>1</v>
      </c>
      <c r="I876" s="326" t="s">
        <v>1701</v>
      </c>
      <c r="J876" s="336"/>
      <c r="K876" s="336"/>
      <c r="L876" s="335"/>
      <c r="M876" s="335"/>
      <c r="N876" s="391" t="s">
        <v>3433</v>
      </c>
      <c r="O876" s="391"/>
    </row>
    <row r="877" spans="1:15" ht="15" customHeight="1" x14ac:dyDescent="0.25">
      <c r="A877" s="46" t="s">
        <v>1660</v>
      </c>
      <c r="B877" s="47" t="s">
        <v>1602</v>
      </c>
      <c r="C877" s="47" t="s">
        <v>1656</v>
      </c>
      <c r="D877" s="47">
        <v>20</v>
      </c>
      <c r="E877" s="46" t="s">
        <v>3080</v>
      </c>
      <c r="F877" s="39" t="s">
        <v>1661</v>
      </c>
      <c r="G877" s="44">
        <v>0</v>
      </c>
      <c r="H877" s="44">
        <v>1</v>
      </c>
      <c r="I877" s="326" t="s">
        <v>1701</v>
      </c>
      <c r="J877" s="336"/>
      <c r="K877" s="336"/>
      <c r="L877" s="335"/>
      <c r="M877" s="335"/>
      <c r="N877" s="391" t="s">
        <v>3433</v>
      </c>
      <c r="O877" s="391"/>
    </row>
    <row r="878" spans="1:15" ht="15" customHeight="1" x14ac:dyDescent="0.25">
      <c r="A878" s="46" t="s">
        <v>1662</v>
      </c>
      <c r="B878" s="47" t="s">
        <v>1602</v>
      </c>
      <c r="C878" s="47" t="s">
        <v>1656</v>
      </c>
      <c r="D878" s="47">
        <v>30</v>
      </c>
      <c r="E878" s="46" t="s">
        <v>3081</v>
      </c>
      <c r="F878" s="39" t="s">
        <v>1663</v>
      </c>
      <c r="G878" s="44">
        <v>0</v>
      </c>
      <c r="H878" s="44">
        <v>1</v>
      </c>
      <c r="I878" s="326" t="s">
        <v>1701</v>
      </c>
      <c r="J878" s="336"/>
      <c r="K878" s="336"/>
      <c r="L878" s="335"/>
      <c r="M878" s="335"/>
      <c r="N878" s="391" t="s">
        <v>3433</v>
      </c>
      <c r="O878" s="391"/>
    </row>
    <row r="879" spans="1:15" ht="15" customHeight="1" x14ac:dyDescent="0.25">
      <c r="A879" s="46" t="s">
        <v>1664</v>
      </c>
      <c r="B879" s="47" t="s">
        <v>1602</v>
      </c>
      <c r="C879" s="47" t="s">
        <v>1665</v>
      </c>
      <c r="D879" s="47">
        <v>0</v>
      </c>
      <c r="E879" s="46" t="s">
        <v>3082</v>
      </c>
      <c r="F879" s="39" t="s">
        <v>1666</v>
      </c>
      <c r="G879" s="44">
        <v>0</v>
      </c>
      <c r="H879" s="44">
        <v>1</v>
      </c>
      <c r="I879" s="326" t="s">
        <v>1701</v>
      </c>
      <c r="J879" s="336"/>
      <c r="K879" s="336"/>
      <c r="L879" s="335"/>
      <c r="M879" s="335"/>
      <c r="N879" s="391" t="s">
        <v>3433</v>
      </c>
      <c r="O879" s="391"/>
    </row>
    <row r="880" spans="1:15" ht="15" customHeight="1" x14ac:dyDescent="0.25">
      <c r="A880" s="46" t="s">
        <v>1667</v>
      </c>
      <c r="B880" s="47" t="s">
        <v>1602</v>
      </c>
      <c r="C880" s="47" t="s">
        <v>1665</v>
      </c>
      <c r="D880" s="47">
        <v>10</v>
      </c>
      <c r="E880" s="46" t="s">
        <v>3083</v>
      </c>
      <c r="F880" s="39" t="s">
        <v>1668</v>
      </c>
      <c r="G880" s="44">
        <v>0</v>
      </c>
      <c r="H880" s="44">
        <v>1</v>
      </c>
      <c r="I880" s="326" t="s">
        <v>1701</v>
      </c>
      <c r="J880" s="336"/>
      <c r="K880" s="336"/>
      <c r="L880" s="335"/>
      <c r="M880" s="335"/>
      <c r="N880" s="391" t="s">
        <v>3433</v>
      </c>
      <c r="O880" s="391"/>
    </row>
    <row r="881" spans="1:15" ht="15" customHeight="1" x14ac:dyDescent="0.25">
      <c r="A881" s="46" t="s">
        <v>1669</v>
      </c>
      <c r="B881" s="47" t="s">
        <v>1602</v>
      </c>
      <c r="C881" s="47" t="s">
        <v>1665</v>
      </c>
      <c r="D881" s="47">
        <v>20</v>
      </c>
      <c r="E881" s="46" t="s">
        <v>3084</v>
      </c>
      <c r="F881" s="39" t="s">
        <v>1670</v>
      </c>
      <c r="G881" s="44">
        <v>0</v>
      </c>
      <c r="H881" s="44">
        <v>1</v>
      </c>
      <c r="I881" s="326" t="s">
        <v>1701</v>
      </c>
      <c r="J881" s="336"/>
      <c r="K881" s="336"/>
      <c r="L881" s="335"/>
      <c r="M881" s="335"/>
      <c r="N881" s="391" t="s">
        <v>3433</v>
      </c>
      <c r="O881" s="391"/>
    </row>
    <row r="882" spans="1:15" ht="15" customHeight="1" x14ac:dyDescent="0.25">
      <c r="A882" s="46" t="s">
        <v>1671</v>
      </c>
      <c r="B882" s="47" t="s">
        <v>1602</v>
      </c>
      <c r="C882" s="47" t="s">
        <v>1665</v>
      </c>
      <c r="D882" s="47">
        <v>21</v>
      </c>
      <c r="E882" s="46" t="s">
        <v>3085</v>
      </c>
      <c r="F882" s="39" t="s">
        <v>1672</v>
      </c>
      <c r="G882" s="44">
        <v>0</v>
      </c>
      <c r="H882" s="44">
        <v>1</v>
      </c>
      <c r="I882" s="326" t="s">
        <v>1701</v>
      </c>
      <c r="J882" s="336"/>
      <c r="K882" s="336"/>
      <c r="L882" s="335"/>
      <c r="M882" s="335"/>
      <c r="N882" s="391" t="s">
        <v>3433</v>
      </c>
      <c r="O882" s="391"/>
    </row>
    <row r="883" spans="1:15" ht="15" customHeight="1" x14ac:dyDescent="0.25">
      <c r="A883" s="46" t="s">
        <v>1673</v>
      </c>
      <c r="B883" s="47" t="s">
        <v>1602</v>
      </c>
      <c r="C883" s="47" t="s">
        <v>1665</v>
      </c>
      <c r="D883" s="47">
        <v>22</v>
      </c>
      <c r="E883" s="46" t="s">
        <v>3086</v>
      </c>
      <c r="F883" s="39" t="s">
        <v>1674</v>
      </c>
      <c r="G883" s="44">
        <v>0</v>
      </c>
      <c r="H883" s="44">
        <v>1</v>
      </c>
      <c r="I883" s="326" t="s">
        <v>1701</v>
      </c>
      <c r="J883" s="336"/>
      <c r="K883" s="336"/>
      <c r="L883" s="335"/>
      <c r="M883" s="335"/>
      <c r="N883" s="391" t="s">
        <v>3433</v>
      </c>
      <c r="O883" s="391"/>
    </row>
    <row r="884" spans="1:15" ht="15" customHeight="1" x14ac:dyDescent="0.25">
      <c r="A884" s="46" t="s">
        <v>1675</v>
      </c>
      <c r="B884" s="47" t="s">
        <v>1602</v>
      </c>
      <c r="C884" s="47" t="s">
        <v>1665</v>
      </c>
      <c r="D884" s="47">
        <v>29</v>
      </c>
      <c r="E884" s="46" t="s">
        <v>3087</v>
      </c>
      <c r="F884" s="39" t="s">
        <v>1676</v>
      </c>
      <c r="G884" s="44">
        <v>0</v>
      </c>
      <c r="H884" s="44">
        <v>1</v>
      </c>
      <c r="I884" s="326" t="s">
        <v>1701</v>
      </c>
      <c r="J884" s="336"/>
      <c r="K884" s="336"/>
      <c r="L884" s="335"/>
      <c r="M884" s="335"/>
      <c r="N884" s="391" t="s">
        <v>3433</v>
      </c>
      <c r="O884" s="391"/>
    </row>
    <row r="885" spans="1:15" ht="15" customHeight="1" x14ac:dyDescent="0.25">
      <c r="A885" s="46" t="s">
        <v>1677</v>
      </c>
      <c r="B885" s="47" t="s">
        <v>1602</v>
      </c>
      <c r="C885" s="47" t="s">
        <v>1665</v>
      </c>
      <c r="D885" s="47">
        <v>30</v>
      </c>
      <c r="E885" s="46" t="s">
        <v>3088</v>
      </c>
      <c r="F885" s="39" t="s">
        <v>1678</v>
      </c>
      <c r="G885" s="44">
        <v>0</v>
      </c>
      <c r="H885" s="44">
        <v>1</v>
      </c>
      <c r="I885" s="326" t="s">
        <v>1701</v>
      </c>
      <c r="J885" s="336"/>
      <c r="K885" s="336"/>
      <c r="L885" s="335"/>
      <c r="M885" s="335"/>
      <c r="N885" s="391" t="s">
        <v>3433</v>
      </c>
      <c r="O885" s="391"/>
    </row>
    <row r="886" spans="1:15" ht="15" customHeight="1" x14ac:dyDescent="0.25">
      <c r="A886" s="46" t="s">
        <v>1679</v>
      </c>
      <c r="B886" s="47" t="s">
        <v>1602</v>
      </c>
      <c r="C886" s="47" t="s">
        <v>1680</v>
      </c>
      <c r="D886" s="47">
        <v>0</v>
      </c>
      <c r="E886" s="46" t="s">
        <v>3089</v>
      </c>
      <c r="F886" s="39" t="s">
        <v>1681</v>
      </c>
      <c r="G886" s="44">
        <v>0</v>
      </c>
      <c r="H886" s="44">
        <v>1</v>
      </c>
      <c r="I886" s="326" t="s">
        <v>1701</v>
      </c>
      <c r="J886" s="336"/>
      <c r="K886" s="336"/>
      <c r="L886" s="335"/>
      <c r="M886" s="335"/>
      <c r="N886" s="391" t="s">
        <v>3433</v>
      </c>
      <c r="O886" s="391"/>
    </row>
    <row r="887" spans="1:15" ht="15" customHeight="1" x14ac:dyDescent="0.25">
      <c r="A887" s="46" t="s">
        <v>1682</v>
      </c>
      <c r="B887" s="47" t="s">
        <v>1602</v>
      </c>
      <c r="C887" s="47" t="s">
        <v>1680</v>
      </c>
      <c r="D887" s="47">
        <v>10</v>
      </c>
      <c r="E887" s="46" t="s">
        <v>3090</v>
      </c>
      <c r="F887" s="39" t="s">
        <v>1683</v>
      </c>
      <c r="G887" s="44">
        <v>0</v>
      </c>
      <c r="H887" s="44">
        <v>1</v>
      </c>
      <c r="I887" s="326" t="s">
        <v>1701</v>
      </c>
      <c r="J887" s="336"/>
      <c r="K887" s="336"/>
      <c r="L887" s="335"/>
      <c r="M887" s="335"/>
      <c r="N887" s="391" t="s">
        <v>3433</v>
      </c>
      <c r="O887" s="391"/>
    </row>
    <row r="888" spans="1:15" ht="15" customHeight="1" x14ac:dyDescent="0.25">
      <c r="A888" s="46" t="s">
        <v>1684</v>
      </c>
      <c r="B888" s="47" t="s">
        <v>1602</v>
      </c>
      <c r="C888" s="47" t="s">
        <v>1680</v>
      </c>
      <c r="D888" s="47">
        <v>11</v>
      </c>
      <c r="E888" s="46" t="s">
        <v>3091</v>
      </c>
      <c r="F888" s="39" t="s">
        <v>1685</v>
      </c>
      <c r="G888" s="44">
        <v>0</v>
      </c>
      <c r="H888" s="44">
        <v>1</v>
      </c>
      <c r="I888" s="326" t="s">
        <v>1701</v>
      </c>
      <c r="J888" s="336"/>
      <c r="K888" s="336"/>
      <c r="L888" s="335"/>
      <c r="M888" s="335"/>
      <c r="N888" s="391" t="s">
        <v>3433</v>
      </c>
      <c r="O888" s="391"/>
    </row>
    <row r="889" spans="1:15" ht="15" customHeight="1" x14ac:dyDescent="0.25">
      <c r="A889" s="46" t="s">
        <v>1686</v>
      </c>
      <c r="B889" s="47" t="s">
        <v>1602</v>
      </c>
      <c r="C889" s="47" t="s">
        <v>1680</v>
      </c>
      <c r="D889" s="47">
        <v>19</v>
      </c>
      <c r="E889" s="46" t="s">
        <v>3092</v>
      </c>
      <c r="F889" s="39" t="s">
        <v>1687</v>
      </c>
      <c r="G889" s="44">
        <v>0</v>
      </c>
      <c r="H889" s="44">
        <v>1</v>
      </c>
      <c r="I889" s="326" t="s">
        <v>1701</v>
      </c>
      <c r="J889" s="336"/>
      <c r="K889" s="336"/>
      <c r="L889" s="335"/>
      <c r="M889" s="335"/>
      <c r="N889" s="391" t="s">
        <v>3433</v>
      </c>
      <c r="O889" s="391"/>
    </row>
    <row r="890" spans="1:15" ht="15" customHeight="1" x14ac:dyDescent="0.25">
      <c r="A890" s="46" t="s">
        <v>1688</v>
      </c>
      <c r="B890" s="47" t="s">
        <v>1602</v>
      </c>
      <c r="C890" s="47" t="s">
        <v>1680</v>
      </c>
      <c r="D890" s="47">
        <v>20</v>
      </c>
      <c r="E890" s="46" t="s">
        <v>3093</v>
      </c>
      <c r="F890" s="39" t="s">
        <v>1689</v>
      </c>
      <c r="G890" s="44">
        <v>0</v>
      </c>
      <c r="H890" s="44">
        <v>1</v>
      </c>
      <c r="I890" s="326" t="s">
        <v>1701</v>
      </c>
      <c r="J890" s="336"/>
      <c r="K890" s="336"/>
      <c r="L890" s="335"/>
      <c r="M890" s="335"/>
      <c r="N890" s="391" t="s">
        <v>3433</v>
      </c>
      <c r="O890" s="391"/>
    </row>
    <row r="891" spans="1:15" ht="15" customHeight="1" x14ac:dyDescent="0.25">
      <c r="A891" s="46" t="s">
        <v>1690</v>
      </c>
      <c r="B891" s="47" t="s">
        <v>1602</v>
      </c>
      <c r="C891" s="47" t="s">
        <v>1680</v>
      </c>
      <c r="D891" s="47">
        <v>30</v>
      </c>
      <c r="E891" s="46" t="s">
        <v>3094</v>
      </c>
      <c r="F891" s="39" t="s">
        <v>1691</v>
      </c>
      <c r="G891" s="44">
        <v>0</v>
      </c>
      <c r="H891" s="44">
        <v>1</v>
      </c>
      <c r="I891" s="326" t="s">
        <v>1701</v>
      </c>
      <c r="J891" s="336"/>
      <c r="K891" s="336"/>
      <c r="L891" s="335"/>
      <c r="M891" s="335"/>
      <c r="N891" s="391" t="s">
        <v>3433</v>
      </c>
      <c r="O891" s="391"/>
    </row>
    <row r="892" spans="1:15" ht="15" customHeight="1" x14ac:dyDescent="0.25">
      <c r="A892" s="46" t="s">
        <v>1692</v>
      </c>
      <c r="B892" s="47" t="s">
        <v>1602</v>
      </c>
      <c r="C892" s="47" t="s">
        <v>1680</v>
      </c>
      <c r="D892" s="47">
        <v>90</v>
      </c>
      <c r="E892" s="46" t="s">
        <v>3095</v>
      </c>
      <c r="F892" s="39" t="s">
        <v>1693</v>
      </c>
      <c r="G892" s="44">
        <v>0</v>
      </c>
      <c r="H892" s="44">
        <v>1</v>
      </c>
      <c r="I892" s="326" t="s">
        <v>1701</v>
      </c>
      <c r="J892" s="336"/>
      <c r="K892" s="336"/>
      <c r="L892" s="335"/>
      <c r="M892" s="335"/>
      <c r="N892" s="391" t="s">
        <v>3433</v>
      </c>
      <c r="O892" s="391"/>
    </row>
    <row r="893" spans="1:15" ht="15" customHeight="1" x14ac:dyDescent="0.25">
      <c r="A893" s="46" t="s">
        <v>1694</v>
      </c>
      <c r="B893" s="47" t="s">
        <v>1602</v>
      </c>
      <c r="C893" s="47" t="s">
        <v>1680</v>
      </c>
      <c r="D893" s="47">
        <v>91</v>
      </c>
      <c r="E893" s="46" t="s">
        <v>3096</v>
      </c>
      <c r="F893" s="39" t="s">
        <v>1695</v>
      </c>
      <c r="G893" s="44">
        <v>0</v>
      </c>
      <c r="H893" s="44">
        <v>1</v>
      </c>
      <c r="I893" s="326" t="s">
        <v>1701</v>
      </c>
      <c r="J893" s="336"/>
      <c r="K893" s="336"/>
      <c r="L893" s="335"/>
      <c r="M893" s="335"/>
      <c r="N893" s="391" t="s">
        <v>3433</v>
      </c>
      <c r="O893" s="391"/>
    </row>
    <row r="894" spans="1:15" ht="15" customHeight="1" x14ac:dyDescent="0.25">
      <c r="A894" s="46" t="s">
        <v>1696</v>
      </c>
      <c r="B894" s="47" t="s">
        <v>1602</v>
      </c>
      <c r="C894" s="47" t="s">
        <v>1680</v>
      </c>
      <c r="D894" s="47">
        <v>92</v>
      </c>
      <c r="E894" s="46" t="s">
        <v>3097</v>
      </c>
      <c r="F894" s="39" t="s">
        <v>1697</v>
      </c>
      <c r="G894" s="44">
        <v>0</v>
      </c>
      <c r="H894" s="44">
        <v>1</v>
      </c>
      <c r="I894" s="326" t="s">
        <v>1701</v>
      </c>
      <c r="J894" s="336"/>
      <c r="K894" s="336"/>
      <c r="L894" s="335"/>
      <c r="M894" s="335"/>
      <c r="N894" s="391" t="s">
        <v>3433</v>
      </c>
      <c r="O894" s="391"/>
    </row>
    <row r="895" spans="1:15" ht="15" customHeight="1" x14ac:dyDescent="0.25">
      <c r="A895" s="46" t="s">
        <v>1698</v>
      </c>
      <c r="B895" s="47" t="s">
        <v>1602</v>
      </c>
      <c r="C895" s="47" t="s">
        <v>1680</v>
      </c>
      <c r="D895" s="47">
        <v>99</v>
      </c>
      <c r="E895" s="46" t="s">
        <v>3098</v>
      </c>
      <c r="F895" s="39" t="s">
        <v>1699</v>
      </c>
      <c r="G895" s="44">
        <v>0</v>
      </c>
      <c r="H895" s="44">
        <v>1</v>
      </c>
      <c r="I895" s="326" t="s">
        <v>1701</v>
      </c>
      <c r="J895" s="336"/>
      <c r="K895" s="336"/>
      <c r="L895" s="335"/>
      <c r="M895" s="335"/>
      <c r="N895" s="391" t="s">
        <v>3433</v>
      </c>
      <c r="O895" s="391"/>
    </row>
    <row r="896" spans="1:15" ht="15" customHeight="1" x14ac:dyDescent="0.25">
      <c r="A896" s="46" t="s">
        <v>1700</v>
      </c>
      <c r="B896" s="47" t="s">
        <v>1701</v>
      </c>
      <c r="C896" s="47" t="s">
        <v>1702</v>
      </c>
      <c r="D896" s="47">
        <v>0</v>
      </c>
      <c r="E896" s="46" t="s">
        <v>3099</v>
      </c>
      <c r="F896" s="39" t="s">
        <v>1703</v>
      </c>
      <c r="G896" s="44">
        <v>0</v>
      </c>
      <c r="H896" s="44">
        <v>1</v>
      </c>
      <c r="I896" s="326" t="s">
        <v>1701</v>
      </c>
      <c r="J896" s="336"/>
      <c r="K896" s="336"/>
      <c r="L896" s="335"/>
      <c r="M896" s="335"/>
      <c r="N896" s="391" t="s">
        <v>3434</v>
      </c>
      <c r="O896" s="391"/>
    </row>
    <row r="897" spans="1:15" ht="15" customHeight="1" x14ac:dyDescent="0.25">
      <c r="A897" s="46" t="s">
        <v>1704</v>
      </c>
      <c r="B897" s="47" t="s">
        <v>1701</v>
      </c>
      <c r="C897" s="47" t="s">
        <v>1702</v>
      </c>
      <c r="D897" s="47">
        <v>10</v>
      </c>
      <c r="E897" s="46" t="s">
        <v>3100</v>
      </c>
      <c r="F897" s="39" t="s">
        <v>1705</v>
      </c>
      <c r="G897" s="44">
        <v>0</v>
      </c>
      <c r="H897" s="44">
        <v>1</v>
      </c>
      <c r="I897" s="326" t="s">
        <v>1701</v>
      </c>
      <c r="J897" s="336"/>
      <c r="K897" s="336"/>
      <c r="L897" s="335"/>
      <c r="M897" s="335"/>
      <c r="N897" s="391" t="s">
        <v>3434</v>
      </c>
      <c r="O897" s="391"/>
    </row>
    <row r="898" spans="1:15" ht="15" customHeight="1" x14ac:dyDescent="0.25">
      <c r="A898" s="46" t="s">
        <v>1706</v>
      </c>
      <c r="B898" s="47" t="s">
        <v>1701</v>
      </c>
      <c r="C898" s="47" t="s">
        <v>1702</v>
      </c>
      <c r="D898" s="47">
        <v>11</v>
      </c>
      <c r="E898" s="46" t="s">
        <v>3101</v>
      </c>
      <c r="F898" s="39" t="s">
        <v>1707</v>
      </c>
      <c r="G898" s="44">
        <v>0</v>
      </c>
      <c r="H898" s="44">
        <v>1</v>
      </c>
      <c r="I898" s="326" t="s">
        <v>1701</v>
      </c>
      <c r="J898" s="336"/>
      <c r="K898" s="336"/>
      <c r="L898" s="335"/>
      <c r="M898" s="335"/>
      <c r="N898" s="391" t="s">
        <v>3434</v>
      </c>
      <c r="O898" s="391"/>
    </row>
    <row r="899" spans="1:15" ht="15" customHeight="1" x14ac:dyDescent="0.25">
      <c r="A899" s="46" t="s">
        <v>1708</v>
      </c>
      <c r="B899" s="47" t="s">
        <v>1701</v>
      </c>
      <c r="C899" s="47" t="s">
        <v>1702</v>
      </c>
      <c r="D899" s="47">
        <v>12</v>
      </c>
      <c r="E899" s="46" t="s">
        <v>3102</v>
      </c>
      <c r="F899" s="39" t="s">
        <v>1709</v>
      </c>
      <c r="G899" s="44">
        <v>0</v>
      </c>
      <c r="H899" s="44">
        <v>1</v>
      </c>
      <c r="I899" s="326" t="s">
        <v>1701</v>
      </c>
      <c r="J899" s="336"/>
      <c r="K899" s="336"/>
      <c r="L899" s="335"/>
      <c r="M899" s="335"/>
      <c r="N899" s="391" t="s">
        <v>3434</v>
      </c>
      <c r="O899" s="391"/>
    </row>
    <row r="900" spans="1:15" ht="15" customHeight="1" x14ac:dyDescent="0.25">
      <c r="A900" s="46" t="s">
        <v>1710</v>
      </c>
      <c r="B900" s="47" t="s">
        <v>1701</v>
      </c>
      <c r="C900" s="47" t="s">
        <v>1702</v>
      </c>
      <c r="D900" s="47">
        <v>13</v>
      </c>
      <c r="E900" s="46" t="s">
        <v>3103</v>
      </c>
      <c r="F900" s="39" t="s">
        <v>1711</v>
      </c>
      <c r="G900" s="44">
        <v>0</v>
      </c>
      <c r="H900" s="44">
        <v>1</v>
      </c>
      <c r="I900" s="326" t="s">
        <v>1701</v>
      </c>
      <c r="J900" s="336"/>
      <c r="K900" s="336"/>
      <c r="L900" s="335"/>
      <c r="M900" s="335"/>
      <c r="N900" s="391" t="s">
        <v>3434</v>
      </c>
      <c r="O900" s="391"/>
    </row>
    <row r="901" spans="1:15" ht="15" customHeight="1" x14ac:dyDescent="0.25">
      <c r="A901" s="46" t="s">
        <v>1712</v>
      </c>
      <c r="B901" s="47" t="s">
        <v>1701</v>
      </c>
      <c r="C901" s="47" t="s">
        <v>1702</v>
      </c>
      <c r="D901" s="47">
        <v>20</v>
      </c>
      <c r="E901" s="46" t="s">
        <v>3104</v>
      </c>
      <c r="F901" s="39" t="s">
        <v>1713</v>
      </c>
      <c r="G901" s="44">
        <v>0</v>
      </c>
      <c r="H901" s="44">
        <v>1</v>
      </c>
      <c r="I901" s="326" t="s">
        <v>1701</v>
      </c>
      <c r="J901" s="336"/>
      <c r="K901" s="336"/>
      <c r="L901" s="335"/>
      <c r="M901" s="335"/>
      <c r="N901" s="391" t="s">
        <v>3434</v>
      </c>
      <c r="O901" s="391"/>
    </row>
    <row r="902" spans="1:15" ht="15" customHeight="1" x14ac:dyDescent="0.25">
      <c r="A902" s="46" t="s">
        <v>1714</v>
      </c>
      <c r="B902" s="47" t="s">
        <v>1701</v>
      </c>
      <c r="C902" s="47" t="s">
        <v>1702</v>
      </c>
      <c r="D902" s="47">
        <v>21</v>
      </c>
      <c r="E902" s="46" t="s">
        <v>3105</v>
      </c>
      <c r="F902" s="39" t="s">
        <v>1715</v>
      </c>
      <c r="G902" s="44">
        <v>0</v>
      </c>
      <c r="H902" s="44">
        <v>1</v>
      </c>
      <c r="I902" s="326" t="s">
        <v>1701</v>
      </c>
      <c r="J902" s="336"/>
      <c r="K902" s="336"/>
      <c r="L902" s="335"/>
      <c r="M902" s="335"/>
      <c r="N902" s="391" t="s">
        <v>3434</v>
      </c>
      <c r="O902" s="391"/>
    </row>
    <row r="903" spans="1:15" ht="15" customHeight="1" x14ac:dyDescent="0.25">
      <c r="A903" s="46" t="s">
        <v>1716</v>
      </c>
      <c r="B903" s="47" t="s">
        <v>1701</v>
      </c>
      <c r="C903" s="47" t="s">
        <v>1702</v>
      </c>
      <c r="D903" s="47">
        <v>22</v>
      </c>
      <c r="E903" s="46" t="s">
        <v>3106</v>
      </c>
      <c r="F903" s="39" t="s">
        <v>1717</v>
      </c>
      <c r="G903" s="44">
        <v>0</v>
      </c>
      <c r="H903" s="44">
        <v>1</v>
      </c>
      <c r="I903" s="326" t="s">
        <v>1701</v>
      </c>
      <c r="J903" s="336"/>
      <c r="K903" s="336"/>
      <c r="L903" s="335"/>
      <c r="M903" s="335"/>
      <c r="N903" s="391" t="s">
        <v>3434</v>
      </c>
      <c r="O903" s="391"/>
    </row>
    <row r="904" spans="1:15" ht="15" customHeight="1" x14ac:dyDescent="0.25">
      <c r="A904" s="46" t="s">
        <v>1718</v>
      </c>
      <c r="B904" s="47" t="s">
        <v>1701</v>
      </c>
      <c r="C904" s="47" t="s">
        <v>1702</v>
      </c>
      <c r="D904" s="47">
        <v>23</v>
      </c>
      <c r="E904" s="46" t="s">
        <v>3107</v>
      </c>
      <c r="F904" s="39" t="s">
        <v>1719</v>
      </c>
      <c r="G904" s="44">
        <v>0</v>
      </c>
      <c r="H904" s="44">
        <v>1</v>
      </c>
      <c r="I904" s="326" t="s">
        <v>1701</v>
      </c>
      <c r="J904" s="336"/>
      <c r="K904" s="336"/>
      <c r="L904" s="335"/>
      <c r="M904" s="335"/>
      <c r="N904" s="391" t="s">
        <v>3434</v>
      </c>
      <c r="O904" s="391"/>
    </row>
    <row r="905" spans="1:15" ht="15" customHeight="1" x14ac:dyDescent="0.25">
      <c r="A905" s="46" t="s">
        <v>1720</v>
      </c>
      <c r="B905" s="47" t="s">
        <v>1701</v>
      </c>
      <c r="C905" s="47" t="s">
        <v>1702</v>
      </c>
      <c r="D905" s="47">
        <v>24</v>
      </c>
      <c r="E905" s="46" t="s">
        <v>3108</v>
      </c>
      <c r="F905" s="39" t="s">
        <v>1721</v>
      </c>
      <c r="G905" s="44">
        <v>0</v>
      </c>
      <c r="H905" s="44">
        <v>1</v>
      </c>
      <c r="I905" s="326" t="s">
        <v>1701</v>
      </c>
      <c r="J905" s="336"/>
      <c r="K905" s="336"/>
      <c r="L905" s="335"/>
      <c r="M905" s="335"/>
      <c r="N905" s="391" t="s">
        <v>3434</v>
      </c>
      <c r="O905" s="391"/>
    </row>
    <row r="906" spans="1:15" ht="15" customHeight="1" x14ac:dyDescent="0.25">
      <c r="A906" s="46" t="s">
        <v>1722</v>
      </c>
      <c r="B906" s="47" t="s">
        <v>1701</v>
      </c>
      <c r="C906" s="47" t="s">
        <v>1702</v>
      </c>
      <c r="D906" s="47">
        <v>25</v>
      </c>
      <c r="E906" s="46" t="s">
        <v>3109</v>
      </c>
      <c r="F906" s="39" t="s">
        <v>1723</v>
      </c>
      <c r="G906" s="44">
        <v>0</v>
      </c>
      <c r="H906" s="44">
        <v>1</v>
      </c>
      <c r="I906" s="326" t="s">
        <v>1701</v>
      </c>
      <c r="J906" s="336"/>
      <c r="K906" s="336"/>
      <c r="L906" s="335"/>
      <c r="M906" s="335"/>
      <c r="N906" s="391" t="s">
        <v>3434</v>
      </c>
      <c r="O906" s="391"/>
    </row>
    <row r="907" spans="1:15" ht="15" customHeight="1" x14ac:dyDescent="0.25">
      <c r="A907" s="46" t="s">
        <v>1724</v>
      </c>
      <c r="B907" s="47" t="s">
        <v>1701</v>
      </c>
      <c r="C907" s="47" t="s">
        <v>1702</v>
      </c>
      <c r="D907" s="47">
        <v>30</v>
      </c>
      <c r="E907" s="46" t="s">
        <v>3110</v>
      </c>
      <c r="F907" s="39" t="s">
        <v>1725</v>
      </c>
      <c r="G907" s="44">
        <v>0</v>
      </c>
      <c r="H907" s="44">
        <v>1</v>
      </c>
      <c r="I907" s="326" t="s">
        <v>1701</v>
      </c>
      <c r="J907" s="336"/>
      <c r="K907" s="336"/>
      <c r="L907" s="335"/>
      <c r="M907" s="335"/>
      <c r="N907" s="391" t="s">
        <v>3434</v>
      </c>
      <c r="O907" s="391"/>
    </row>
    <row r="908" spans="1:15" ht="15" customHeight="1" x14ac:dyDescent="0.25">
      <c r="A908" s="46" t="s">
        <v>1726</v>
      </c>
      <c r="B908" s="47" t="s">
        <v>1727</v>
      </c>
      <c r="C908" s="47" t="s">
        <v>1728</v>
      </c>
      <c r="D908" s="47">
        <v>0</v>
      </c>
      <c r="E908" s="46" t="s">
        <v>3111</v>
      </c>
      <c r="F908" s="39" t="s">
        <v>1729</v>
      </c>
      <c r="G908" s="44">
        <v>0</v>
      </c>
      <c r="H908" s="44">
        <v>1</v>
      </c>
      <c r="I908" s="326" t="s">
        <v>1701</v>
      </c>
      <c r="J908" s="336"/>
      <c r="K908" s="336"/>
      <c r="L908" s="335"/>
      <c r="M908" s="335"/>
      <c r="N908" s="391" t="s">
        <v>3435</v>
      </c>
      <c r="O908" s="391"/>
    </row>
    <row r="909" spans="1:15" ht="15" customHeight="1" x14ac:dyDescent="0.25">
      <c r="A909" s="46" t="s">
        <v>1730</v>
      </c>
      <c r="B909" s="47" t="s">
        <v>1727</v>
      </c>
      <c r="C909" s="47" t="s">
        <v>1728</v>
      </c>
      <c r="D909" s="47">
        <v>10</v>
      </c>
      <c r="E909" s="46" t="s">
        <v>3112</v>
      </c>
      <c r="F909" s="39" t="s">
        <v>1731</v>
      </c>
      <c r="G909" s="44">
        <v>0</v>
      </c>
      <c r="H909" s="44">
        <v>1</v>
      </c>
      <c r="I909" s="326" t="s">
        <v>1701</v>
      </c>
      <c r="J909" s="336"/>
      <c r="K909" s="336"/>
      <c r="L909" s="335"/>
      <c r="M909" s="335"/>
      <c r="N909" s="391" t="s">
        <v>3435</v>
      </c>
      <c r="O909" s="391"/>
    </row>
    <row r="910" spans="1:15" ht="15" customHeight="1" x14ac:dyDescent="0.25">
      <c r="A910" s="46" t="s">
        <v>1732</v>
      </c>
      <c r="B910" s="47" t="s">
        <v>1727</v>
      </c>
      <c r="C910" s="47" t="s">
        <v>1728</v>
      </c>
      <c r="D910" s="47">
        <v>20</v>
      </c>
      <c r="E910" s="46" t="s">
        <v>3113</v>
      </c>
      <c r="F910" s="39" t="s">
        <v>1733</v>
      </c>
      <c r="G910" s="44">
        <v>0</v>
      </c>
      <c r="H910" s="44">
        <v>1</v>
      </c>
      <c r="I910" s="326" t="s">
        <v>1701</v>
      </c>
      <c r="J910" s="336"/>
      <c r="K910" s="336"/>
      <c r="L910" s="335"/>
      <c r="M910" s="335"/>
      <c r="N910" s="391" t="s">
        <v>3435</v>
      </c>
      <c r="O910" s="391"/>
    </row>
    <row r="911" spans="1:15" ht="15" customHeight="1" x14ac:dyDescent="0.25">
      <c r="A911" s="46" t="s">
        <v>1734</v>
      </c>
      <c r="B911" s="47" t="s">
        <v>1727</v>
      </c>
      <c r="C911" s="47" t="s">
        <v>1728</v>
      </c>
      <c r="D911" s="47">
        <v>30</v>
      </c>
      <c r="E911" s="46" t="s">
        <v>3114</v>
      </c>
      <c r="F911" s="39" t="s">
        <v>1735</v>
      </c>
      <c r="G911" s="44">
        <v>0</v>
      </c>
      <c r="H911" s="44">
        <v>1</v>
      </c>
      <c r="I911" s="326" t="s">
        <v>1701</v>
      </c>
      <c r="J911" s="336"/>
      <c r="K911" s="336"/>
      <c r="L911" s="335"/>
      <c r="M911" s="335"/>
      <c r="N911" s="391" t="s">
        <v>3435</v>
      </c>
      <c r="O911" s="391"/>
    </row>
    <row r="912" spans="1:15" ht="15" customHeight="1" x14ac:dyDescent="0.25">
      <c r="A912" s="46" t="s">
        <v>1736</v>
      </c>
      <c r="B912" s="47" t="s">
        <v>1727</v>
      </c>
      <c r="C912" s="47" t="s">
        <v>1728</v>
      </c>
      <c r="D912" s="47">
        <v>31</v>
      </c>
      <c r="E912" s="46" t="s">
        <v>3115</v>
      </c>
      <c r="F912" s="39" t="s">
        <v>1737</v>
      </c>
      <c r="G912" s="44">
        <v>0</v>
      </c>
      <c r="H912" s="44">
        <v>1</v>
      </c>
      <c r="I912" s="326" t="s">
        <v>1701</v>
      </c>
      <c r="J912" s="336"/>
      <c r="K912" s="336"/>
      <c r="L912" s="335"/>
      <c r="M912" s="335"/>
      <c r="N912" s="391" t="s">
        <v>3435</v>
      </c>
      <c r="O912" s="391"/>
    </row>
    <row r="913" spans="1:15" ht="15" customHeight="1" x14ac:dyDescent="0.25">
      <c r="A913" s="46" t="s">
        <v>1738</v>
      </c>
      <c r="B913" s="47" t="s">
        <v>1727</v>
      </c>
      <c r="C913" s="47" t="s">
        <v>1728</v>
      </c>
      <c r="D913" s="47">
        <v>32</v>
      </c>
      <c r="E913" s="46" t="s">
        <v>3116</v>
      </c>
      <c r="F913" s="39" t="s">
        <v>1739</v>
      </c>
      <c r="G913" s="44">
        <v>0</v>
      </c>
      <c r="H913" s="44">
        <v>1</v>
      </c>
      <c r="I913" s="326" t="s">
        <v>1701</v>
      </c>
      <c r="J913" s="336"/>
      <c r="K913" s="336"/>
      <c r="L913" s="335"/>
      <c r="M913" s="335"/>
      <c r="N913" s="391" t="s">
        <v>3435</v>
      </c>
      <c r="O913" s="391"/>
    </row>
    <row r="914" spans="1:15" ht="15" customHeight="1" x14ac:dyDescent="0.25">
      <c r="A914" s="46" t="s">
        <v>1740</v>
      </c>
      <c r="B914" s="47" t="s">
        <v>1727</v>
      </c>
      <c r="C914" s="47" t="s">
        <v>1728</v>
      </c>
      <c r="D914" s="47">
        <v>40</v>
      </c>
      <c r="E914" s="46" t="s">
        <v>3117</v>
      </c>
      <c r="F914" s="39" t="s">
        <v>1741</v>
      </c>
      <c r="G914" s="44">
        <v>0</v>
      </c>
      <c r="H914" s="44">
        <v>1</v>
      </c>
      <c r="I914" s="326" t="s">
        <v>1701</v>
      </c>
      <c r="J914" s="336"/>
      <c r="K914" s="336"/>
      <c r="L914" s="335"/>
      <c r="M914" s="335"/>
      <c r="N914" s="391" t="s">
        <v>3435</v>
      </c>
      <c r="O914" s="391"/>
    </row>
    <row r="915" spans="1:15" ht="15" customHeight="1" x14ac:dyDescent="0.25">
      <c r="A915" s="46" t="s">
        <v>1742</v>
      </c>
      <c r="B915" s="47" t="s">
        <v>1727</v>
      </c>
      <c r="C915" s="47" t="s">
        <v>1728</v>
      </c>
      <c r="D915" s="47">
        <v>41</v>
      </c>
      <c r="E915" s="46" t="s">
        <v>3118</v>
      </c>
      <c r="F915" s="39" t="s">
        <v>1743</v>
      </c>
      <c r="G915" s="44">
        <v>0</v>
      </c>
      <c r="H915" s="44">
        <v>1</v>
      </c>
      <c r="I915" s="326" t="s">
        <v>1701</v>
      </c>
      <c r="J915" s="336"/>
      <c r="K915" s="336"/>
      <c r="L915" s="335"/>
      <c r="M915" s="335"/>
      <c r="N915" s="391" t="s">
        <v>3435</v>
      </c>
      <c r="O915" s="391"/>
    </row>
    <row r="916" spans="1:15" ht="15" customHeight="1" x14ac:dyDescent="0.25">
      <c r="A916" s="46" t="s">
        <v>1744</v>
      </c>
      <c r="B916" s="47" t="s">
        <v>1727</v>
      </c>
      <c r="C916" s="47" t="s">
        <v>1728</v>
      </c>
      <c r="D916" s="47">
        <v>42</v>
      </c>
      <c r="E916" s="46" t="s">
        <v>3119</v>
      </c>
      <c r="F916" s="39" t="s">
        <v>1741</v>
      </c>
      <c r="G916" s="44">
        <v>0</v>
      </c>
      <c r="H916" s="44">
        <v>1</v>
      </c>
      <c r="I916" s="326" t="s">
        <v>1701</v>
      </c>
      <c r="J916" s="336"/>
      <c r="K916" s="336"/>
      <c r="L916" s="335"/>
      <c r="M916" s="335"/>
      <c r="N916" s="391" t="s">
        <v>3435</v>
      </c>
      <c r="O916" s="391"/>
    </row>
    <row r="917" spans="1:15" ht="15" customHeight="1" x14ac:dyDescent="0.25">
      <c r="A917" s="46" t="s">
        <v>1745</v>
      </c>
      <c r="B917" s="47" t="s">
        <v>1727</v>
      </c>
      <c r="C917" s="47" t="s">
        <v>1728</v>
      </c>
      <c r="D917" s="47">
        <v>50</v>
      </c>
      <c r="E917" s="46" t="s">
        <v>3120</v>
      </c>
      <c r="F917" s="39" t="s">
        <v>1746</v>
      </c>
      <c r="G917" s="44">
        <v>0</v>
      </c>
      <c r="H917" s="44">
        <v>1</v>
      </c>
      <c r="I917" s="326" t="s">
        <v>1701</v>
      </c>
      <c r="J917" s="336"/>
      <c r="K917" s="336"/>
      <c r="L917" s="335"/>
      <c r="M917" s="335"/>
      <c r="N917" s="391" t="s">
        <v>3435</v>
      </c>
      <c r="O917" s="391"/>
    </row>
    <row r="918" spans="1:15" ht="15" customHeight="1" x14ac:dyDescent="0.25">
      <c r="A918" s="46" t="s">
        <v>1747</v>
      </c>
      <c r="B918" s="47" t="s">
        <v>1727</v>
      </c>
      <c r="C918" s="47" t="s">
        <v>1728</v>
      </c>
      <c r="D918" s="47">
        <v>51</v>
      </c>
      <c r="E918" s="46" t="s">
        <v>3121</v>
      </c>
      <c r="F918" s="39" t="s">
        <v>1748</v>
      </c>
      <c r="G918" s="44">
        <v>0</v>
      </c>
      <c r="H918" s="44">
        <v>1</v>
      </c>
      <c r="I918" s="326" t="s">
        <v>1701</v>
      </c>
      <c r="J918" s="336"/>
      <c r="K918" s="336"/>
      <c r="L918" s="335"/>
      <c r="M918" s="335"/>
      <c r="N918" s="391" t="s">
        <v>3435</v>
      </c>
      <c r="O918" s="391"/>
    </row>
    <row r="919" spans="1:15" ht="15" customHeight="1" x14ac:dyDescent="0.25">
      <c r="A919" s="46" t="s">
        <v>1749</v>
      </c>
      <c r="B919" s="47" t="s">
        <v>1727</v>
      </c>
      <c r="C919" s="47" t="s">
        <v>1728</v>
      </c>
      <c r="D919" s="47">
        <v>52</v>
      </c>
      <c r="E919" s="46" t="s">
        <v>3122</v>
      </c>
      <c r="F919" s="39" t="s">
        <v>1750</v>
      </c>
      <c r="G919" s="44">
        <v>0</v>
      </c>
      <c r="H919" s="44">
        <v>1</v>
      </c>
      <c r="I919" s="326" t="s">
        <v>1701</v>
      </c>
      <c r="J919" s="336"/>
      <c r="K919" s="336"/>
      <c r="L919" s="335"/>
      <c r="M919" s="335"/>
      <c r="N919" s="391" t="s">
        <v>3435</v>
      </c>
      <c r="O919" s="391"/>
    </row>
    <row r="920" spans="1:15" ht="15" customHeight="1" x14ac:dyDescent="0.25">
      <c r="A920" s="46" t="s">
        <v>1751</v>
      </c>
      <c r="B920" s="47" t="s">
        <v>1727</v>
      </c>
      <c r="C920" s="47" t="s">
        <v>1728</v>
      </c>
      <c r="D920" s="47">
        <v>53</v>
      </c>
      <c r="E920" s="46" t="s">
        <v>3123</v>
      </c>
      <c r="F920" s="39" t="s">
        <v>1752</v>
      </c>
      <c r="G920" s="44">
        <v>0</v>
      </c>
      <c r="H920" s="44">
        <v>1</v>
      </c>
      <c r="I920" s="326" t="s">
        <v>1701</v>
      </c>
      <c r="J920" s="336"/>
      <c r="K920" s="336"/>
      <c r="L920" s="335"/>
      <c r="M920" s="335"/>
      <c r="N920" s="391" t="s">
        <v>3435</v>
      </c>
      <c r="O920" s="391"/>
    </row>
    <row r="921" spans="1:15" ht="15" customHeight="1" x14ac:dyDescent="0.25">
      <c r="A921" s="46" t="s">
        <v>1753</v>
      </c>
      <c r="B921" s="47" t="s">
        <v>1727</v>
      </c>
      <c r="C921" s="47" t="s">
        <v>1728</v>
      </c>
      <c r="D921" s="47">
        <v>59</v>
      </c>
      <c r="E921" s="46" t="s">
        <v>3124</v>
      </c>
      <c r="F921" s="39" t="s">
        <v>1754</v>
      </c>
      <c r="G921" s="44">
        <v>0</v>
      </c>
      <c r="H921" s="44">
        <v>1</v>
      </c>
      <c r="I921" s="326" t="s">
        <v>1701</v>
      </c>
      <c r="J921" s="336"/>
      <c r="K921" s="336"/>
      <c r="L921" s="335"/>
      <c r="M921" s="335"/>
      <c r="N921" s="391" t="s">
        <v>3435</v>
      </c>
      <c r="O921" s="391"/>
    </row>
    <row r="922" spans="1:15" ht="15" customHeight="1" x14ac:dyDescent="0.25">
      <c r="A922" s="46" t="s">
        <v>1755</v>
      </c>
      <c r="B922" s="47" t="s">
        <v>1727</v>
      </c>
      <c r="C922" s="47" t="s">
        <v>1728</v>
      </c>
      <c r="D922" s="47">
        <v>60</v>
      </c>
      <c r="E922" s="46" t="s">
        <v>3125</v>
      </c>
      <c r="F922" s="39" t="s">
        <v>1756</v>
      </c>
      <c r="G922" s="44">
        <v>0</v>
      </c>
      <c r="H922" s="44">
        <v>1</v>
      </c>
      <c r="I922" s="326" t="s">
        <v>1701</v>
      </c>
      <c r="J922" s="336"/>
      <c r="K922" s="336"/>
      <c r="L922" s="335"/>
      <c r="M922" s="335"/>
      <c r="N922" s="391" t="s">
        <v>3435</v>
      </c>
      <c r="O922" s="391"/>
    </row>
    <row r="923" spans="1:15" ht="15" customHeight="1" x14ac:dyDescent="0.25">
      <c r="A923" s="46" t="s">
        <v>1757</v>
      </c>
      <c r="B923" s="47" t="s">
        <v>1758</v>
      </c>
      <c r="C923" s="47" t="s">
        <v>1759</v>
      </c>
      <c r="D923" s="47">
        <v>0</v>
      </c>
      <c r="E923" s="46" t="s">
        <v>3126</v>
      </c>
      <c r="F923" s="39" t="s">
        <v>1760</v>
      </c>
      <c r="G923" s="44">
        <v>0</v>
      </c>
      <c r="H923" s="44">
        <v>0</v>
      </c>
      <c r="I923" s="326" t="s">
        <v>1701</v>
      </c>
      <c r="J923" s="336"/>
      <c r="K923" s="336"/>
      <c r="L923" s="335"/>
      <c r="M923" s="335"/>
      <c r="N923" s="391"/>
      <c r="O923" s="391"/>
    </row>
    <row r="924" spans="1:15" ht="15" customHeight="1" x14ac:dyDescent="0.25">
      <c r="A924" s="46" t="s">
        <v>1761</v>
      </c>
      <c r="B924" s="47" t="s">
        <v>1758</v>
      </c>
      <c r="C924" s="47" t="s">
        <v>1759</v>
      </c>
      <c r="D924" s="47">
        <v>10</v>
      </c>
      <c r="E924" s="46" t="s">
        <v>3127</v>
      </c>
      <c r="F924" s="39" t="s">
        <v>1762</v>
      </c>
      <c r="G924" s="44">
        <v>0</v>
      </c>
      <c r="H924" s="44">
        <v>0</v>
      </c>
      <c r="I924" s="326" t="s">
        <v>1701</v>
      </c>
      <c r="J924" s="336"/>
      <c r="K924" s="336"/>
      <c r="L924" s="335"/>
      <c r="M924" s="335"/>
      <c r="N924" s="391"/>
      <c r="O924" s="391"/>
    </row>
    <row r="925" spans="1:15" ht="15" customHeight="1" x14ac:dyDescent="0.25">
      <c r="A925" s="46" t="s">
        <v>1763</v>
      </c>
      <c r="B925" s="47" t="s">
        <v>1758</v>
      </c>
      <c r="C925" s="47" t="s">
        <v>1759</v>
      </c>
      <c r="D925" s="47">
        <v>20</v>
      </c>
      <c r="E925" s="46" t="s">
        <v>3128</v>
      </c>
      <c r="F925" s="39" t="s">
        <v>1764</v>
      </c>
      <c r="G925" s="44">
        <v>0</v>
      </c>
      <c r="H925" s="44">
        <v>0</v>
      </c>
      <c r="I925" s="326" t="s">
        <v>1701</v>
      </c>
      <c r="J925" s="336"/>
      <c r="K925" s="336"/>
      <c r="L925" s="335"/>
      <c r="M925" s="335"/>
      <c r="N925" s="391"/>
      <c r="O925" s="391"/>
    </row>
    <row r="926" spans="1:15" ht="15" customHeight="1" x14ac:dyDescent="0.25">
      <c r="A926" s="46" t="s">
        <v>1765</v>
      </c>
      <c r="B926" s="47" t="s">
        <v>1758</v>
      </c>
      <c r="C926" s="47" t="s">
        <v>1759</v>
      </c>
      <c r="D926" s="47">
        <v>21</v>
      </c>
      <c r="E926" s="46" t="s">
        <v>3129</v>
      </c>
      <c r="F926" s="39" t="s">
        <v>1766</v>
      </c>
      <c r="G926" s="44">
        <v>0</v>
      </c>
      <c r="H926" s="44">
        <v>0</v>
      </c>
      <c r="I926" s="326" t="s">
        <v>1701</v>
      </c>
      <c r="J926" s="336"/>
      <c r="K926" s="336"/>
      <c r="L926" s="335"/>
      <c r="M926" s="335"/>
      <c r="N926" s="391"/>
      <c r="O926" s="391"/>
    </row>
    <row r="927" spans="1:15" ht="15" customHeight="1" x14ac:dyDescent="0.25">
      <c r="A927" s="46" t="s">
        <v>1767</v>
      </c>
      <c r="B927" s="47" t="s">
        <v>1758</v>
      </c>
      <c r="C927" s="47" t="s">
        <v>1759</v>
      </c>
      <c r="D927" s="47">
        <v>22</v>
      </c>
      <c r="E927" s="46" t="s">
        <v>3130</v>
      </c>
      <c r="F927" s="39" t="s">
        <v>1768</v>
      </c>
      <c r="G927" s="44">
        <v>0</v>
      </c>
      <c r="H927" s="44">
        <v>0</v>
      </c>
      <c r="I927" s="326" t="s">
        <v>1701</v>
      </c>
      <c r="J927" s="336"/>
      <c r="K927" s="336"/>
      <c r="L927" s="335"/>
      <c r="M927" s="335"/>
      <c r="N927" s="391"/>
      <c r="O927" s="391"/>
    </row>
    <row r="928" spans="1:15" ht="15" customHeight="1" x14ac:dyDescent="0.25">
      <c r="A928" s="46" t="s">
        <v>1769</v>
      </c>
      <c r="B928" s="47" t="s">
        <v>1758</v>
      </c>
      <c r="C928" s="47" t="s">
        <v>1759</v>
      </c>
      <c r="D928" s="47">
        <v>23</v>
      </c>
      <c r="E928" s="46" t="s">
        <v>3131</v>
      </c>
      <c r="F928" s="39" t="s">
        <v>1770</v>
      </c>
      <c r="G928" s="44">
        <v>0</v>
      </c>
      <c r="H928" s="44">
        <v>0</v>
      </c>
      <c r="I928" s="326" t="s">
        <v>1701</v>
      </c>
      <c r="J928" s="336"/>
      <c r="K928" s="336"/>
      <c r="L928" s="335"/>
      <c r="M928" s="335"/>
      <c r="N928" s="391"/>
      <c r="O928" s="391"/>
    </row>
    <row r="929" spans="1:15" ht="15" customHeight="1" x14ac:dyDescent="0.25">
      <c r="A929" s="46" t="s">
        <v>1771</v>
      </c>
      <c r="B929" s="47" t="s">
        <v>1758</v>
      </c>
      <c r="C929" s="47" t="s">
        <v>1759</v>
      </c>
      <c r="D929" s="47">
        <v>90</v>
      </c>
      <c r="E929" s="46" t="s">
        <v>3132</v>
      </c>
      <c r="F929" s="39" t="s">
        <v>1772</v>
      </c>
      <c r="G929" s="44">
        <v>0</v>
      </c>
      <c r="H929" s="44">
        <v>0</v>
      </c>
      <c r="I929" s="326" t="s">
        <v>1701</v>
      </c>
      <c r="J929" s="336"/>
      <c r="K929" s="336"/>
      <c r="L929" s="335"/>
      <c r="M929" s="335"/>
      <c r="N929" s="391"/>
      <c r="O929" s="391"/>
    </row>
    <row r="930" spans="1:15" ht="15" customHeight="1" x14ac:dyDescent="0.25">
      <c r="A930" s="46" t="s">
        <v>1773</v>
      </c>
      <c r="B930" s="47" t="s">
        <v>1758</v>
      </c>
      <c r="C930" s="47" t="s">
        <v>1774</v>
      </c>
      <c r="D930" s="47">
        <v>0</v>
      </c>
      <c r="E930" s="46" t="s">
        <v>3133</v>
      </c>
      <c r="F930" s="39" t="s">
        <v>1775</v>
      </c>
      <c r="G930" s="44">
        <v>0</v>
      </c>
      <c r="H930" s="44">
        <v>0</v>
      </c>
      <c r="I930" s="326" t="s">
        <v>1701</v>
      </c>
      <c r="J930" s="336"/>
      <c r="K930" s="336"/>
      <c r="L930" s="335"/>
      <c r="M930" s="335"/>
      <c r="N930" s="391"/>
      <c r="O930" s="391"/>
    </row>
    <row r="931" spans="1:15" ht="15" customHeight="1" x14ac:dyDescent="0.25">
      <c r="A931" s="46" t="s">
        <v>1776</v>
      </c>
      <c r="B931" s="47" t="s">
        <v>1758</v>
      </c>
      <c r="C931" s="47" t="s">
        <v>1774</v>
      </c>
      <c r="D931" s="47">
        <v>10</v>
      </c>
      <c r="E931" s="46" t="s">
        <v>3134</v>
      </c>
      <c r="F931" s="39" t="s">
        <v>1777</v>
      </c>
      <c r="G931" s="44">
        <v>0</v>
      </c>
      <c r="H931" s="44">
        <v>0</v>
      </c>
      <c r="I931" s="326" t="s">
        <v>1701</v>
      </c>
      <c r="J931" s="336"/>
      <c r="K931" s="336"/>
      <c r="L931" s="335"/>
      <c r="M931" s="335"/>
      <c r="N931" s="391"/>
      <c r="O931" s="391"/>
    </row>
    <row r="932" spans="1:15" ht="15" customHeight="1" x14ac:dyDescent="0.25">
      <c r="A932" s="46" t="s">
        <v>1778</v>
      </c>
      <c r="B932" s="47" t="s">
        <v>1758</v>
      </c>
      <c r="C932" s="47" t="s">
        <v>1774</v>
      </c>
      <c r="D932" s="47">
        <v>20</v>
      </c>
      <c r="E932" s="46" t="s">
        <v>3135</v>
      </c>
      <c r="F932" s="39" t="s">
        <v>1779</v>
      </c>
      <c r="G932" s="44">
        <v>0</v>
      </c>
      <c r="H932" s="44">
        <v>0</v>
      </c>
      <c r="I932" s="326" t="s">
        <v>1701</v>
      </c>
      <c r="J932" s="336"/>
      <c r="K932" s="336"/>
      <c r="L932" s="335"/>
      <c r="M932" s="335"/>
      <c r="N932" s="391"/>
      <c r="O932" s="391"/>
    </row>
    <row r="933" spans="1:15" ht="15" customHeight="1" x14ac:dyDescent="0.25">
      <c r="A933" s="46" t="s">
        <v>1780</v>
      </c>
      <c r="B933" s="47" t="s">
        <v>1758</v>
      </c>
      <c r="C933" s="47" t="s">
        <v>1774</v>
      </c>
      <c r="D933" s="47">
        <v>30</v>
      </c>
      <c r="E933" s="46" t="s">
        <v>3136</v>
      </c>
      <c r="F933" s="39" t="s">
        <v>1781</v>
      </c>
      <c r="G933" s="44">
        <v>0</v>
      </c>
      <c r="H933" s="44">
        <v>0</v>
      </c>
      <c r="I933" s="326" t="s">
        <v>1701</v>
      </c>
      <c r="J933" s="336"/>
      <c r="K933" s="336"/>
      <c r="L933" s="335"/>
      <c r="M933" s="335"/>
      <c r="N933" s="391"/>
      <c r="O933" s="391"/>
    </row>
    <row r="934" spans="1:15" ht="15" customHeight="1" x14ac:dyDescent="0.25">
      <c r="A934" s="46" t="s">
        <v>1782</v>
      </c>
      <c r="B934" s="47" t="s">
        <v>1758</v>
      </c>
      <c r="C934" s="47" t="s">
        <v>1774</v>
      </c>
      <c r="D934" s="47">
        <v>90</v>
      </c>
      <c r="E934" s="46" t="s">
        <v>3137</v>
      </c>
      <c r="F934" s="39" t="s">
        <v>1783</v>
      </c>
      <c r="G934" s="44">
        <v>0</v>
      </c>
      <c r="H934" s="44">
        <v>0</v>
      </c>
      <c r="I934" s="326" t="s">
        <v>1701</v>
      </c>
      <c r="J934" s="336"/>
      <c r="K934" s="336"/>
      <c r="L934" s="335"/>
      <c r="M934" s="335"/>
      <c r="N934" s="391"/>
      <c r="O934" s="391"/>
    </row>
    <row r="935" spans="1:15" ht="15" customHeight="1" x14ac:dyDescent="0.25">
      <c r="A935" s="46" t="s">
        <v>1784</v>
      </c>
      <c r="B935" s="47" t="s">
        <v>1758</v>
      </c>
      <c r="C935" s="47" t="s">
        <v>1785</v>
      </c>
      <c r="D935" s="47">
        <v>0</v>
      </c>
      <c r="E935" s="46" t="s">
        <v>3138</v>
      </c>
      <c r="F935" s="39" t="s">
        <v>1786</v>
      </c>
      <c r="G935" s="44">
        <v>0</v>
      </c>
      <c r="H935" s="44">
        <v>0</v>
      </c>
      <c r="I935" s="326" t="s">
        <v>1701</v>
      </c>
      <c r="J935" s="336"/>
      <c r="K935" s="336"/>
      <c r="L935" s="335"/>
      <c r="M935" s="335"/>
      <c r="N935" s="391"/>
      <c r="O935" s="391"/>
    </row>
    <row r="936" spans="1:15" ht="15" customHeight="1" x14ac:dyDescent="0.25">
      <c r="A936" s="46" t="s">
        <v>1787</v>
      </c>
      <c r="B936" s="47" t="s">
        <v>1758</v>
      </c>
      <c r="C936" s="47" t="s">
        <v>1785</v>
      </c>
      <c r="D936" s="47">
        <v>10</v>
      </c>
      <c r="E936" s="46" t="s">
        <v>3139</v>
      </c>
      <c r="F936" s="39" t="s">
        <v>1788</v>
      </c>
      <c r="G936" s="44">
        <v>0</v>
      </c>
      <c r="H936" s="44">
        <v>0</v>
      </c>
      <c r="I936" s="326" t="s">
        <v>1701</v>
      </c>
      <c r="J936" s="336"/>
      <c r="K936" s="336"/>
      <c r="L936" s="335"/>
      <c r="M936" s="335"/>
      <c r="N936" s="391"/>
      <c r="O936" s="391"/>
    </row>
    <row r="937" spans="1:15" ht="15" customHeight="1" x14ac:dyDescent="0.25">
      <c r="A937" s="46" t="s">
        <v>1789</v>
      </c>
      <c r="B937" s="47" t="s">
        <v>1758</v>
      </c>
      <c r="C937" s="47" t="s">
        <v>1785</v>
      </c>
      <c r="D937" s="47">
        <v>90</v>
      </c>
      <c r="E937" s="46" t="s">
        <v>3140</v>
      </c>
      <c r="F937" s="39" t="s">
        <v>1790</v>
      </c>
      <c r="G937" s="44">
        <v>0</v>
      </c>
      <c r="H937" s="44">
        <v>0</v>
      </c>
      <c r="I937" s="326" t="s">
        <v>1701</v>
      </c>
      <c r="J937" s="336"/>
      <c r="K937" s="336"/>
      <c r="L937" s="335"/>
      <c r="M937" s="335"/>
      <c r="N937" s="391"/>
      <c r="O937" s="391"/>
    </row>
    <row r="938" spans="1:15" ht="15" customHeight="1" x14ac:dyDescent="0.25">
      <c r="A938" s="46" t="s">
        <v>1791</v>
      </c>
      <c r="B938" s="47" t="s">
        <v>1758</v>
      </c>
      <c r="C938" s="47" t="s">
        <v>1785</v>
      </c>
      <c r="D938" s="47">
        <v>91</v>
      </c>
      <c r="E938" s="46" t="s">
        <v>3141</v>
      </c>
      <c r="F938" s="39" t="s">
        <v>1792</v>
      </c>
      <c r="G938" s="44">
        <v>0</v>
      </c>
      <c r="H938" s="44">
        <v>0</v>
      </c>
      <c r="I938" s="326" t="s">
        <v>1701</v>
      </c>
      <c r="J938" s="336"/>
      <c r="K938" s="336"/>
      <c r="L938" s="335"/>
      <c r="M938" s="335"/>
      <c r="N938" s="391"/>
      <c r="O938" s="391"/>
    </row>
    <row r="939" spans="1:15" ht="15" customHeight="1" x14ac:dyDescent="0.25">
      <c r="A939" s="46" t="s">
        <v>1793</v>
      </c>
      <c r="B939" s="47" t="s">
        <v>1758</v>
      </c>
      <c r="C939" s="47" t="s">
        <v>1785</v>
      </c>
      <c r="D939" s="47">
        <v>99</v>
      </c>
      <c r="E939" s="46" t="s">
        <v>3142</v>
      </c>
      <c r="F939" s="39" t="s">
        <v>1794</v>
      </c>
      <c r="G939" s="44">
        <v>0</v>
      </c>
      <c r="H939" s="44">
        <v>0</v>
      </c>
      <c r="I939" s="326" t="s">
        <v>1701</v>
      </c>
      <c r="J939" s="336"/>
      <c r="K939" s="336"/>
      <c r="L939" s="335"/>
      <c r="M939" s="335"/>
      <c r="N939" s="391"/>
      <c r="O939" s="391"/>
    </row>
    <row r="940" spans="1:15" ht="15" customHeight="1" x14ac:dyDescent="0.25">
      <c r="A940" s="46" t="s">
        <v>1795</v>
      </c>
      <c r="B940" s="47" t="s">
        <v>1796</v>
      </c>
      <c r="C940" s="47" t="s">
        <v>1797</v>
      </c>
      <c r="D940" s="47">
        <v>0</v>
      </c>
      <c r="E940" s="46" t="s">
        <v>3143</v>
      </c>
      <c r="F940" s="39" t="s">
        <v>1798</v>
      </c>
      <c r="G940" s="44">
        <v>0</v>
      </c>
      <c r="H940" s="44">
        <v>0</v>
      </c>
      <c r="I940" s="326" t="s">
        <v>1701</v>
      </c>
      <c r="J940" s="336"/>
      <c r="K940" s="336"/>
      <c r="L940" s="335"/>
      <c r="M940" s="335"/>
      <c r="N940" s="391"/>
      <c r="O940" s="391"/>
    </row>
    <row r="941" spans="1:15" ht="15" customHeight="1" x14ac:dyDescent="0.25">
      <c r="A941" s="46" t="s">
        <v>1799</v>
      </c>
      <c r="B941" s="47" t="s">
        <v>1796</v>
      </c>
      <c r="C941" s="47" t="s">
        <v>1797</v>
      </c>
      <c r="D941" s="47">
        <v>1</v>
      </c>
      <c r="E941" s="46" t="s">
        <v>3144</v>
      </c>
      <c r="F941" s="39" t="s">
        <v>1800</v>
      </c>
      <c r="G941" s="44">
        <v>0</v>
      </c>
      <c r="H941" s="44">
        <v>0</v>
      </c>
      <c r="I941" s="326" t="s">
        <v>1701</v>
      </c>
      <c r="J941" s="336"/>
      <c r="K941" s="336"/>
      <c r="L941" s="335"/>
      <c r="M941" s="335"/>
      <c r="N941" s="391"/>
      <c r="O941" s="391"/>
    </row>
    <row r="942" spans="1:15" ht="15" customHeight="1" x14ac:dyDescent="0.25">
      <c r="A942" s="46" t="s">
        <v>1801</v>
      </c>
      <c r="B942" s="47" t="s">
        <v>1796</v>
      </c>
      <c r="C942" s="47" t="s">
        <v>1797</v>
      </c>
      <c r="D942" s="47">
        <v>2</v>
      </c>
      <c r="E942" s="46" t="s">
        <v>3145</v>
      </c>
      <c r="F942" s="39" t="s">
        <v>1802</v>
      </c>
      <c r="G942" s="44">
        <v>0</v>
      </c>
      <c r="H942" s="44">
        <v>0</v>
      </c>
      <c r="I942" s="326" t="s">
        <v>1701</v>
      </c>
      <c r="J942" s="336"/>
      <c r="K942" s="336"/>
      <c r="L942" s="335"/>
      <c r="M942" s="335"/>
      <c r="N942" s="391"/>
      <c r="O942" s="391"/>
    </row>
    <row r="943" spans="1:15" ht="15" customHeight="1" x14ac:dyDescent="0.25">
      <c r="A943" s="46" t="s">
        <v>1803</v>
      </c>
      <c r="B943" s="47" t="s">
        <v>1796</v>
      </c>
      <c r="C943" s="47" t="s">
        <v>1797</v>
      </c>
      <c r="D943" s="47">
        <v>3</v>
      </c>
      <c r="E943" s="46" t="s">
        <v>3146</v>
      </c>
      <c r="F943" s="39" t="s">
        <v>1804</v>
      </c>
      <c r="G943" s="44">
        <v>0</v>
      </c>
      <c r="H943" s="44">
        <v>0</v>
      </c>
      <c r="I943" s="326" t="s">
        <v>1701</v>
      </c>
      <c r="J943" s="336"/>
      <c r="K943" s="336"/>
      <c r="L943" s="335"/>
      <c r="M943" s="335"/>
      <c r="N943" s="391"/>
      <c r="O943" s="391"/>
    </row>
    <row r="944" spans="1:15" ht="15" customHeight="1" x14ac:dyDescent="0.25">
      <c r="A944" s="46" t="s">
        <v>1805</v>
      </c>
      <c r="B944" s="47" t="s">
        <v>1796</v>
      </c>
      <c r="C944" s="47" t="s">
        <v>1797</v>
      </c>
      <c r="D944" s="47">
        <v>4</v>
      </c>
      <c r="E944" s="46" t="s">
        <v>3147</v>
      </c>
      <c r="F944" s="39" t="s">
        <v>1806</v>
      </c>
      <c r="G944" s="44">
        <v>0</v>
      </c>
      <c r="H944" s="44">
        <v>0</v>
      </c>
      <c r="I944" s="326" t="s">
        <v>1701</v>
      </c>
      <c r="J944" s="336"/>
      <c r="K944" s="336"/>
      <c r="L944" s="335"/>
      <c r="M944" s="335"/>
      <c r="N944" s="391"/>
      <c r="O944" s="391"/>
    </row>
    <row r="945" spans="1:15" ht="15" customHeight="1" x14ac:dyDescent="0.25">
      <c r="A945" s="46" t="s">
        <v>1807</v>
      </c>
      <c r="B945" s="47" t="s">
        <v>1796</v>
      </c>
      <c r="C945" s="47" t="s">
        <v>1808</v>
      </c>
      <c r="D945" s="47">
        <v>0</v>
      </c>
      <c r="E945" s="46" t="s">
        <v>3148</v>
      </c>
      <c r="F945" s="39" t="s">
        <v>1809</v>
      </c>
      <c r="G945" s="44">
        <v>0</v>
      </c>
      <c r="H945" s="44">
        <v>1</v>
      </c>
      <c r="I945" s="326" t="s">
        <v>1701</v>
      </c>
      <c r="J945" s="336"/>
      <c r="K945" s="336"/>
      <c r="L945" s="335"/>
      <c r="M945" s="335"/>
      <c r="N945" s="391" t="s">
        <v>3436</v>
      </c>
      <c r="O945" s="391"/>
    </row>
    <row r="946" spans="1:15" ht="15" customHeight="1" x14ac:dyDescent="0.25">
      <c r="A946" s="46" t="s">
        <v>1810</v>
      </c>
      <c r="B946" s="47" t="s">
        <v>1796</v>
      </c>
      <c r="C946" s="47" t="s">
        <v>1808</v>
      </c>
      <c r="D946" s="47">
        <v>1</v>
      </c>
      <c r="E946" s="46" t="s">
        <v>3149</v>
      </c>
      <c r="F946" s="39" t="s">
        <v>1811</v>
      </c>
      <c r="G946" s="44">
        <v>0</v>
      </c>
      <c r="H946" s="44">
        <v>1</v>
      </c>
      <c r="I946" s="326" t="s">
        <v>1701</v>
      </c>
      <c r="J946" s="336"/>
      <c r="K946" s="336"/>
      <c r="L946" s="335"/>
      <c r="M946" s="335"/>
      <c r="N946" s="391" t="s">
        <v>3436</v>
      </c>
      <c r="O946" s="391"/>
    </row>
    <row r="947" spans="1:15" ht="15" customHeight="1" x14ac:dyDescent="0.25">
      <c r="A947" s="46" t="s">
        <v>1812</v>
      </c>
      <c r="B947" s="47" t="s">
        <v>1796</v>
      </c>
      <c r="C947" s="47" t="s">
        <v>1808</v>
      </c>
      <c r="D947" s="47">
        <v>2</v>
      </c>
      <c r="E947" s="46" t="s">
        <v>3150</v>
      </c>
      <c r="F947" s="39" t="s">
        <v>1813</v>
      </c>
      <c r="G947" s="44">
        <v>0</v>
      </c>
      <c r="H947" s="44">
        <v>1</v>
      </c>
      <c r="I947" s="326" t="s">
        <v>1701</v>
      </c>
      <c r="J947" s="336"/>
      <c r="K947" s="336"/>
      <c r="L947" s="335"/>
      <c r="M947" s="335"/>
      <c r="N947" s="391" t="s">
        <v>3436</v>
      </c>
      <c r="O947" s="391"/>
    </row>
    <row r="948" spans="1:15" ht="15" customHeight="1" x14ac:dyDescent="0.25">
      <c r="A948" s="46" t="s">
        <v>1814</v>
      </c>
      <c r="B948" s="47" t="s">
        <v>1796</v>
      </c>
      <c r="C948" s="47" t="s">
        <v>1808</v>
      </c>
      <c r="D948" s="47">
        <v>3</v>
      </c>
      <c r="E948" s="46" t="s">
        <v>3151</v>
      </c>
      <c r="F948" s="39" t="s">
        <v>1815</v>
      </c>
      <c r="G948" s="44">
        <v>0</v>
      </c>
      <c r="H948" s="44">
        <v>1</v>
      </c>
      <c r="I948" s="326" t="s">
        <v>1701</v>
      </c>
      <c r="J948" s="336"/>
      <c r="K948" s="336"/>
      <c r="L948" s="335"/>
      <c r="M948" s="335"/>
      <c r="N948" s="391" t="s">
        <v>3436</v>
      </c>
      <c r="O948" s="391"/>
    </row>
    <row r="949" spans="1:15" ht="15" customHeight="1" x14ac:dyDescent="0.25">
      <c r="A949" s="46" t="s">
        <v>1816</v>
      </c>
      <c r="B949" s="47" t="s">
        <v>1796</v>
      </c>
      <c r="C949" s="47" t="s">
        <v>1808</v>
      </c>
      <c r="D949" s="47">
        <v>4</v>
      </c>
      <c r="E949" s="46" t="s">
        <v>3152</v>
      </c>
      <c r="F949" s="39" t="s">
        <v>1817</v>
      </c>
      <c r="G949" s="44">
        <v>0</v>
      </c>
      <c r="H949" s="44">
        <v>1</v>
      </c>
      <c r="I949" s="326" t="s">
        <v>1701</v>
      </c>
      <c r="J949" s="336"/>
      <c r="K949" s="336"/>
      <c r="L949" s="335"/>
      <c r="M949" s="335"/>
      <c r="N949" s="391" t="s">
        <v>3436</v>
      </c>
      <c r="O949" s="391"/>
    </row>
    <row r="950" spans="1:15" ht="15" customHeight="1" x14ac:dyDescent="0.25">
      <c r="A950" s="46" t="s">
        <v>1818</v>
      </c>
      <c r="B950" s="47" t="s">
        <v>1796</v>
      </c>
      <c r="C950" s="47" t="s">
        <v>1819</v>
      </c>
      <c r="D950" s="47">
        <v>0</v>
      </c>
      <c r="E950" s="46" t="s">
        <v>3153</v>
      </c>
      <c r="F950" s="43" t="s">
        <v>1820</v>
      </c>
      <c r="G950" s="44">
        <v>1</v>
      </c>
      <c r="H950" s="44">
        <v>1</v>
      </c>
      <c r="I950" s="326" t="s">
        <v>1701</v>
      </c>
      <c r="J950" s="336"/>
      <c r="K950" s="336"/>
      <c r="L950" s="335"/>
      <c r="M950" s="335"/>
      <c r="N950" s="391" t="s">
        <v>3405</v>
      </c>
      <c r="O950" s="391" t="s">
        <v>3392</v>
      </c>
    </row>
    <row r="951" spans="1:15" ht="15" customHeight="1" x14ac:dyDescent="0.25">
      <c r="A951" s="46" t="s">
        <v>1821</v>
      </c>
      <c r="B951" s="47" t="s">
        <v>1796</v>
      </c>
      <c r="C951" s="47" t="s">
        <v>1822</v>
      </c>
      <c r="D951" s="47">
        <v>0</v>
      </c>
      <c r="E951" s="46" t="s">
        <v>3154</v>
      </c>
      <c r="F951" s="39" t="s">
        <v>1823</v>
      </c>
      <c r="G951" s="44">
        <v>0</v>
      </c>
      <c r="H951" s="44">
        <v>0</v>
      </c>
      <c r="I951" s="326" t="s">
        <v>1701</v>
      </c>
      <c r="J951" s="336"/>
      <c r="K951" s="336"/>
      <c r="L951" s="335"/>
      <c r="M951" s="335"/>
      <c r="N951" s="391"/>
      <c r="O951" s="391"/>
    </row>
    <row r="952" spans="1:15" ht="15" customHeight="1" x14ac:dyDescent="0.25">
      <c r="A952" s="46" t="s">
        <v>1824</v>
      </c>
      <c r="B952" s="47" t="s">
        <v>1796</v>
      </c>
      <c r="C952" s="47" t="s">
        <v>1822</v>
      </c>
      <c r="D952" s="47">
        <v>10</v>
      </c>
      <c r="E952" s="46" t="s">
        <v>3155</v>
      </c>
      <c r="F952" s="39" t="s">
        <v>1825</v>
      </c>
      <c r="G952" s="44">
        <v>0</v>
      </c>
      <c r="H952" s="44">
        <v>0</v>
      </c>
      <c r="I952" s="326" t="s">
        <v>1701</v>
      </c>
      <c r="J952" s="336"/>
      <c r="K952" s="336"/>
      <c r="L952" s="335"/>
      <c r="M952" s="335"/>
      <c r="N952" s="391"/>
      <c r="O952" s="391"/>
    </row>
    <row r="953" spans="1:15" ht="15" customHeight="1" x14ac:dyDescent="0.25">
      <c r="A953" s="46" t="s">
        <v>1826</v>
      </c>
      <c r="B953" s="47" t="s">
        <v>1796</v>
      </c>
      <c r="C953" s="47" t="s">
        <v>1822</v>
      </c>
      <c r="D953" s="47">
        <v>11</v>
      </c>
      <c r="E953" s="46" t="s">
        <v>3156</v>
      </c>
      <c r="F953" s="39" t="s">
        <v>1827</v>
      </c>
      <c r="G953" s="44">
        <v>0</v>
      </c>
      <c r="H953" s="44">
        <v>0</v>
      </c>
      <c r="I953" s="326" t="s">
        <v>1701</v>
      </c>
      <c r="J953" s="336"/>
      <c r="K953" s="336"/>
      <c r="L953" s="335"/>
      <c r="M953" s="335"/>
      <c r="N953" s="391"/>
      <c r="O953" s="391"/>
    </row>
    <row r="954" spans="1:15" ht="15" customHeight="1" x14ac:dyDescent="0.25">
      <c r="A954" s="46" t="s">
        <v>1828</v>
      </c>
      <c r="B954" s="47" t="s">
        <v>1796</v>
      </c>
      <c r="C954" s="47" t="s">
        <v>1822</v>
      </c>
      <c r="D954" s="47">
        <v>12</v>
      </c>
      <c r="E954" s="46" t="s">
        <v>3157</v>
      </c>
      <c r="F954" s="39" t="s">
        <v>1829</v>
      </c>
      <c r="G954" s="44">
        <v>0</v>
      </c>
      <c r="H954" s="44">
        <v>0</v>
      </c>
      <c r="I954" s="326" t="s">
        <v>1701</v>
      </c>
      <c r="J954" s="336"/>
      <c r="K954" s="336"/>
      <c r="L954" s="335"/>
      <c r="M954" s="335"/>
      <c r="N954" s="391"/>
      <c r="O954" s="391"/>
    </row>
    <row r="955" spans="1:15" ht="15" customHeight="1" x14ac:dyDescent="0.25">
      <c r="A955" s="46" t="s">
        <v>1830</v>
      </c>
      <c r="B955" s="47" t="s">
        <v>1796</v>
      </c>
      <c r="C955" s="47" t="s">
        <v>1822</v>
      </c>
      <c r="D955" s="47">
        <v>13</v>
      </c>
      <c r="E955" s="46" t="s">
        <v>3158</v>
      </c>
      <c r="F955" s="39" t="s">
        <v>1831</v>
      </c>
      <c r="G955" s="44">
        <v>0</v>
      </c>
      <c r="H955" s="44">
        <v>0</v>
      </c>
      <c r="I955" s="326" t="s">
        <v>1701</v>
      </c>
      <c r="J955" s="336"/>
      <c r="K955" s="336"/>
      <c r="L955" s="335"/>
      <c r="M955" s="335"/>
      <c r="N955" s="391"/>
      <c r="O955" s="391"/>
    </row>
    <row r="956" spans="1:15" ht="15" customHeight="1" x14ac:dyDescent="0.25">
      <c r="A956" s="46" t="s">
        <v>1832</v>
      </c>
      <c r="B956" s="47" t="s">
        <v>1796</v>
      </c>
      <c r="C956" s="47" t="s">
        <v>1822</v>
      </c>
      <c r="D956" s="47">
        <v>19</v>
      </c>
      <c r="E956" s="46" t="s">
        <v>3159</v>
      </c>
      <c r="F956" s="39" t="s">
        <v>1833</v>
      </c>
      <c r="G956" s="44">
        <v>0</v>
      </c>
      <c r="H956" s="44">
        <v>0</v>
      </c>
      <c r="I956" s="326" t="s">
        <v>1701</v>
      </c>
      <c r="J956" s="336"/>
      <c r="K956" s="336"/>
      <c r="L956" s="335"/>
      <c r="M956" s="335"/>
      <c r="N956" s="391"/>
      <c r="O956" s="391"/>
    </row>
    <row r="957" spans="1:15" ht="15" customHeight="1" x14ac:dyDescent="0.25">
      <c r="A957" s="46" t="s">
        <v>1834</v>
      </c>
      <c r="B957" s="47" t="s">
        <v>1796</v>
      </c>
      <c r="C957" s="47" t="s">
        <v>1822</v>
      </c>
      <c r="D957" s="47">
        <v>20</v>
      </c>
      <c r="E957" s="46" t="s">
        <v>3160</v>
      </c>
      <c r="F957" s="39" t="s">
        <v>1835</v>
      </c>
      <c r="G957" s="44">
        <v>0</v>
      </c>
      <c r="H957" s="44">
        <v>0</v>
      </c>
      <c r="I957" s="326" t="s">
        <v>1701</v>
      </c>
      <c r="J957" s="336"/>
      <c r="K957" s="336"/>
      <c r="L957" s="335"/>
      <c r="M957" s="335"/>
      <c r="N957" s="391"/>
      <c r="O957" s="391"/>
    </row>
    <row r="958" spans="1:15" ht="15" customHeight="1" x14ac:dyDescent="0.25">
      <c r="A958" s="46" t="s">
        <v>1836</v>
      </c>
      <c r="B958" s="47" t="s">
        <v>1796</v>
      </c>
      <c r="C958" s="47" t="s">
        <v>1822</v>
      </c>
      <c r="D958" s="47">
        <v>21</v>
      </c>
      <c r="E958" s="46" t="s">
        <v>3161</v>
      </c>
      <c r="F958" s="39" t="s">
        <v>1837</v>
      </c>
      <c r="G958" s="44">
        <v>0</v>
      </c>
      <c r="H958" s="44">
        <v>0</v>
      </c>
      <c r="I958" s="326" t="s">
        <v>1701</v>
      </c>
      <c r="J958" s="336"/>
      <c r="K958" s="336"/>
      <c r="L958" s="335"/>
      <c r="M958" s="335"/>
      <c r="N958" s="391"/>
      <c r="O958" s="391"/>
    </row>
    <row r="959" spans="1:15" ht="15" customHeight="1" x14ac:dyDescent="0.25">
      <c r="A959" s="46" t="s">
        <v>1838</v>
      </c>
      <c r="B959" s="47" t="s">
        <v>1796</v>
      </c>
      <c r="C959" s="47" t="s">
        <v>1822</v>
      </c>
      <c r="D959" s="47">
        <v>29</v>
      </c>
      <c r="E959" s="46" t="s">
        <v>3162</v>
      </c>
      <c r="F959" s="39" t="s">
        <v>3318</v>
      </c>
      <c r="G959" s="44">
        <v>0</v>
      </c>
      <c r="H959" s="44">
        <v>0</v>
      </c>
      <c r="I959" s="326" t="s">
        <v>1701</v>
      </c>
      <c r="J959" s="336"/>
      <c r="K959" s="336"/>
      <c r="L959" s="335"/>
      <c r="M959" s="335"/>
      <c r="N959" s="391"/>
      <c r="O959" s="391"/>
    </row>
    <row r="960" spans="1:15" ht="15" customHeight="1" x14ac:dyDescent="0.25">
      <c r="A960" s="46" t="s">
        <v>1839</v>
      </c>
      <c r="B960" s="47" t="s">
        <v>1840</v>
      </c>
      <c r="C960" s="47" t="s">
        <v>1841</v>
      </c>
      <c r="D960" s="47">
        <v>0</v>
      </c>
      <c r="E960" s="46" t="s">
        <v>3163</v>
      </c>
      <c r="F960" s="39" t="s">
        <v>1842</v>
      </c>
      <c r="G960" s="44">
        <v>0</v>
      </c>
      <c r="H960" s="44">
        <v>1</v>
      </c>
      <c r="I960" s="326" t="s">
        <v>1701</v>
      </c>
      <c r="J960" s="336"/>
      <c r="K960" s="336"/>
      <c r="L960" s="335"/>
      <c r="M960" s="335"/>
      <c r="N960" s="391" t="s">
        <v>3437</v>
      </c>
      <c r="O960" s="391"/>
    </row>
    <row r="961" spans="1:15" ht="15" customHeight="1" x14ac:dyDescent="0.25">
      <c r="A961" s="46" t="s">
        <v>1843</v>
      </c>
      <c r="B961" s="47" t="s">
        <v>1840</v>
      </c>
      <c r="C961" s="47" t="s">
        <v>1841</v>
      </c>
      <c r="D961" s="47">
        <v>10</v>
      </c>
      <c r="E961" s="46" t="s">
        <v>3164</v>
      </c>
      <c r="F961" s="39" t="s">
        <v>1844</v>
      </c>
      <c r="G961" s="44">
        <v>0</v>
      </c>
      <c r="H961" s="44">
        <v>1</v>
      </c>
      <c r="I961" s="326" t="s">
        <v>1701</v>
      </c>
      <c r="J961" s="336"/>
      <c r="K961" s="336"/>
      <c r="L961" s="335"/>
      <c r="M961" s="335"/>
      <c r="N961" s="391" t="s">
        <v>3437</v>
      </c>
      <c r="O961" s="391"/>
    </row>
    <row r="962" spans="1:15" ht="15" customHeight="1" x14ac:dyDescent="0.25">
      <c r="A962" s="46" t="s">
        <v>1845</v>
      </c>
      <c r="B962" s="47" t="s">
        <v>1840</v>
      </c>
      <c r="C962" s="47" t="s">
        <v>1841</v>
      </c>
      <c r="D962" s="47">
        <v>11</v>
      </c>
      <c r="E962" s="46" t="s">
        <v>3165</v>
      </c>
      <c r="F962" s="39" t="s">
        <v>1846</v>
      </c>
      <c r="G962" s="44">
        <v>0</v>
      </c>
      <c r="H962" s="44">
        <v>1</v>
      </c>
      <c r="I962" s="326" t="s">
        <v>1701</v>
      </c>
      <c r="J962" s="336"/>
      <c r="K962" s="336"/>
      <c r="L962" s="335"/>
      <c r="M962" s="335"/>
      <c r="N962" s="391" t="s">
        <v>3437</v>
      </c>
      <c r="O962" s="391"/>
    </row>
    <row r="963" spans="1:15" ht="15" customHeight="1" x14ac:dyDescent="0.25">
      <c r="A963" s="46" t="s">
        <v>1847</v>
      </c>
      <c r="B963" s="47" t="s">
        <v>1840</v>
      </c>
      <c r="C963" s="47" t="s">
        <v>1841</v>
      </c>
      <c r="D963" s="47">
        <v>12</v>
      </c>
      <c r="E963" s="46" t="s">
        <v>3166</v>
      </c>
      <c r="F963" s="39" t="s">
        <v>1848</v>
      </c>
      <c r="G963" s="44">
        <v>0</v>
      </c>
      <c r="H963" s="44">
        <v>1</v>
      </c>
      <c r="I963" s="326" t="s">
        <v>1701</v>
      </c>
      <c r="J963" s="336"/>
      <c r="K963" s="336"/>
      <c r="L963" s="335"/>
      <c r="M963" s="335"/>
      <c r="N963" s="391" t="s">
        <v>3437</v>
      </c>
      <c r="O963" s="391"/>
    </row>
    <row r="964" spans="1:15" ht="15" customHeight="1" x14ac:dyDescent="0.25">
      <c r="A964" s="46" t="s">
        <v>1849</v>
      </c>
      <c r="B964" s="47" t="s">
        <v>1840</v>
      </c>
      <c r="C964" s="47" t="s">
        <v>1841</v>
      </c>
      <c r="D964" s="47">
        <v>20</v>
      </c>
      <c r="E964" s="46" t="s">
        <v>3167</v>
      </c>
      <c r="F964" s="39" t="s">
        <v>1850</v>
      </c>
      <c r="G964" s="44">
        <v>0</v>
      </c>
      <c r="H964" s="44">
        <v>1</v>
      </c>
      <c r="I964" s="326" t="s">
        <v>1701</v>
      </c>
      <c r="J964" s="336"/>
      <c r="K964" s="336"/>
      <c r="L964" s="335"/>
      <c r="M964" s="335"/>
      <c r="N964" s="391" t="s">
        <v>3437</v>
      </c>
      <c r="O964" s="391"/>
    </row>
    <row r="965" spans="1:15" ht="15" customHeight="1" x14ac:dyDescent="0.25">
      <c r="A965" s="46" t="s">
        <v>1851</v>
      </c>
      <c r="B965" s="47" t="s">
        <v>1840</v>
      </c>
      <c r="C965" s="47" t="s">
        <v>1841</v>
      </c>
      <c r="D965" s="47">
        <v>90</v>
      </c>
      <c r="E965" s="46" t="s">
        <v>3168</v>
      </c>
      <c r="F965" s="39" t="s">
        <v>1852</v>
      </c>
      <c r="G965" s="44">
        <v>0</v>
      </c>
      <c r="H965" s="44">
        <v>1</v>
      </c>
      <c r="I965" s="326" t="s">
        <v>1701</v>
      </c>
      <c r="J965" s="336"/>
      <c r="K965" s="336"/>
      <c r="L965" s="335"/>
      <c r="M965" s="335"/>
      <c r="N965" s="391" t="s">
        <v>3437</v>
      </c>
      <c r="O965" s="391"/>
    </row>
    <row r="966" spans="1:15" ht="15" customHeight="1" x14ac:dyDescent="0.25">
      <c r="A966" s="46" t="s">
        <v>1853</v>
      </c>
      <c r="B966" s="47" t="s">
        <v>1840</v>
      </c>
      <c r="C966" s="47" t="s">
        <v>1841</v>
      </c>
      <c r="D966" s="47">
        <v>91</v>
      </c>
      <c r="E966" s="46" t="s">
        <v>3169</v>
      </c>
      <c r="F966" s="39" t="s">
        <v>1854</v>
      </c>
      <c r="G966" s="44">
        <v>0</v>
      </c>
      <c r="H966" s="44">
        <v>1</v>
      </c>
      <c r="I966" s="326" t="s">
        <v>1701</v>
      </c>
      <c r="J966" s="336"/>
      <c r="K966" s="336"/>
      <c r="L966" s="335"/>
      <c r="M966" s="335"/>
      <c r="N966" s="391" t="s">
        <v>3437</v>
      </c>
      <c r="O966" s="391"/>
    </row>
    <row r="967" spans="1:15" ht="15" customHeight="1" x14ac:dyDescent="0.25">
      <c r="A967" s="46" t="s">
        <v>1855</v>
      </c>
      <c r="B967" s="47" t="s">
        <v>1840</v>
      </c>
      <c r="C967" s="47" t="s">
        <v>1841</v>
      </c>
      <c r="D967" s="47">
        <v>92</v>
      </c>
      <c r="E967" s="46" t="s">
        <v>3170</v>
      </c>
      <c r="F967" s="39" t="s">
        <v>1856</v>
      </c>
      <c r="G967" s="44">
        <v>0</v>
      </c>
      <c r="H967" s="44">
        <v>1</v>
      </c>
      <c r="I967" s="326" t="s">
        <v>1701</v>
      </c>
      <c r="J967" s="336"/>
      <c r="K967" s="336"/>
      <c r="L967" s="335"/>
      <c r="M967" s="335"/>
      <c r="N967" s="391" t="s">
        <v>3437</v>
      </c>
      <c r="O967" s="391"/>
    </row>
    <row r="968" spans="1:15" ht="15" customHeight="1" x14ac:dyDescent="0.25">
      <c r="A968" s="46" t="s">
        <v>1857</v>
      </c>
      <c r="B968" s="47" t="s">
        <v>1840</v>
      </c>
      <c r="C968" s="47" t="s">
        <v>1841</v>
      </c>
      <c r="D968" s="47">
        <v>99</v>
      </c>
      <c r="E968" s="46" t="s">
        <v>3171</v>
      </c>
      <c r="F968" s="39" t="s">
        <v>1858</v>
      </c>
      <c r="G968" s="44">
        <v>0</v>
      </c>
      <c r="H968" s="44">
        <v>1</v>
      </c>
      <c r="I968" s="326" t="s">
        <v>1701</v>
      </c>
      <c r="J968" s="336"/>
      <c r="K968" s="336"/>
      <c r="L968" s="335"/>
      <c r="M968" s="335"/>
      <c r="N968" s="391" t="s">
        <v>3437</v>
      </c>
      <c r="O968" s="391"/>
    </row>
    <row r="969" spans="1:15" ht="15" customHeight="1" x14ac:dyDescent="0.25">
      <c r="A969" s="46" t="s">
        <v>1859</v>
      </c>
      <c r="B969" s="47" t="s">
        <v>1840</v>
      </c>
      <c r="C969" s="47" t="s">
        <v>1860</v>
      </c>
      <c r="D969" s="47">
        <v>0</v>
      </c>
      <c r="E969" s="46" t="s">
        <v>3172</v>
      </c>
      <c r="F969" s="39" t="s">
        <v>1861</v>
      </c>
      <c r="G969" s="44">
        <v>0</v>
      </c>
      <c r="H969" s="44">
        <v>0</v>
      </c>
      <c r="I969" s="326" t="s">
        <v>1701</v>
      </c>
      <c r="J969" s="336"/>
      <c r="K969" s="336"/>
      <c r="L969" s="335"/>
      <c r="M969" s="335"/>
      <c r="N969" s="391"/>
      <c r="O969" s="391"/>
    </row>
    <row r="970" spans="1:15" ht="15" customHeight="1" x14ac:dyDescent="0.25">
      <c r="A970" s="46" t="s">
        <v>1862</v>
      </c>
      <c r="B970" s="47" t="s">
        <v>1840</v>
      </c>
      <c r="C970" s="47" t="s">
        <v>1860</v>
      </c>
      <c r="D970" s="47">
        <v>10</v>
      </c>
      <c r="E970" s="46" t="s">
        <v>3173</v>
      </c>
      <c r="F970" s="39" t="s">
        <v>1863</v>
      </c>
      <c r="G970" s="44">
        <v>0</v>
      </c>
      <c r="H970" s="44">
        <v>0</v>
      </c>
      <c r="I970" s="326" t="s">
        <v>1701</v>
      </c>
      <c r="J970" s="336"/>
      <c r="K970" s="336"/>
      <c r="L970" s="335"/>
      <c r="M970" s="335"/>
      <c r="N970" s="391"/>
      <c r="O970" s="391"/>
    </row>
    <row r="971" spans="1:15" ht="15" customHeight="1" x14ac:dyDescent="0.25">
      <c r="A971" s="46" t="s">
        <v>1864</v>
      </c>
      <c r="B971" s="47" t="s">
        <v>1840</v>
      </c>
      <c r="C971" s="47" t="s">
        <v>1860</v>
      </c>
      <c r="D971" s="47">
        <v>11</v>
      </c>
      <c r="E971" s="46" t="s">
        <v>3174</v>
      </c>
      <c r="F971" s="39" t="s">
        <v>1865</v>
      </c>
      <c r="G971" s="44">
        <v>0</v>
      </c>
      <c r="H971" s="44">
        <v>0</v>
      </c>
      <c r="I971" s="326" t="s">
        <v>1701</v>
      </c>
      <c r="J971" s="336"/>
      <c r="K971" s="336"/>
      <c r="L971" s="335"/>
      <c r="M971" s="335"/>
      <c r="N971" s="391"/>
      <c r="O971" s="391"/>
    </row>
    <row r="972" spans="1:15" ht="15" customHeight="1" x14ac:dyDescent="0.25">
      <c r="A972" s="46" t="s">
        <v>1866</v>
      </c>
      <c r="B972" s="47" t="s">
        <v>1840</v>
      </c>
      <c r="C972" s="47" t="s">
        <v>1860</v>
      </c>
      <c r="D972" s="47">
        <v>12</v>
      </c>
      <c r="E972" s="46" t="s">
        <v>3175</v>
      </c>
      <c r="F972" s="39" t="s">
        <v>1867</v>
      </c>
      <c r="G972" s="44">
        <v>0</v>
      </c>
      <c r="H972" s="44">
        <v>0</v>
      </c>
      <c r="I972" s="326" t="s">
        <v>1701</v>
      </c>
      <c r="J972" s="336"/>
      <c r="K972" s="336"/>
      <c r="L972" s="402"/>
      <c r="M972" s="335"/>
      <c r="N972" s="391"/>
      <c r="O972" s="391"/>
    </row>
    <row r="973" spans="1:15" ht="15" customHeight="1" x14ac:dyDescent="0.25">
      <c r="A973" s="46" t="s">
        <v>1868</v>
      </c>
      <c r="B973" s="47" t="s">
        <v>1840</v>
      </c>
      <c r="C973" s="47" t="s">
        <v>1860</v>
      </c>
      <c r="D973" s="47">
        <v>20</v>
      </c>
      <c r="E973" s="46" t="s">
        <v>3176</v>
      </c>
      <c r="F973" s="39" t="s">
        <v>1869</v>
      </c>
      <c r="G973" s="44">
        <v>0</v>
      </c>
      <c r="H973" s="44">
        <v>0</v>
      </c>
      <c r="I973" s="326" t="s">
        <v>1701</v>
      </c>
      <c r="J973" s="336"/>
      <c r="K973" s="336"/>
      <c r="L973" s="335"/>
      <c r="M973" s="335"/>
      <c r="N973" s="391"/>
      <c r="O973" s="391"/>
    </row>
    <row r="974" spans="1:15" ht="15" customHeight="1" x14ac:dyDescent="0.25">
      <c r="A974" s="46" t="s">
        <v>1870</v>
      </c>
      <c r="B974" s="47" t="s">
        <v>1840</v>
      </c>
      <c r="C974" s="47" t="s">
        <v>1860</v>
      </c>
      <c r="D974" s="47">
        <v>21</v>
      </c>
      <c r="E974" s="46" t="s">
        <v>3177</v>
      </c>
      <c r="F974" s="39" t="s">
        <v>1871</v>
      </c>
      <c r="G974" s="44">
        <v>0</v>
      </c>
      <c r="H974" s="44">
        <v>0</v>
      </c>
      <c r="I974" s="326" t="s">
        <v>1701</v>
      </c>
      <c r="J974" s="336"/>
      <c r="K974" s="336"/>
      <c r="L974" s="335"/>
      <c r="M974" s="335"/>
      <c r="N974" s="391"/>
      <c r="O974" s="391"/>
    </row>
    <row r="975" spans="1:15" ht="15" customHeight="1" x14ac:dyDescent="0.25">
      <c r="A975" s="46" t="s">
        <v>1872</v>
      </c>
      <c r="B975" s="47" t="s">
        <v>1840</v>
      </c>
      <c r="C975" s="47" t="s">
        <v>1860</v>
      </c>
      <c r="D975" s="47">
        <v>22</v>
      </c>
      <c r="E975" s="46" t="s">
        <v>3178</v>
      </c>
      <c r="F975" s="39" t="s">
        <v>1873</v>
      </c>
      <c r="G975" s="44">
        <v>0</v>
      </c>
      <c r="H975" s="44">
        <v>0</v>
      </c>
      <c r="I975" s="326" t="s">
        <v>1701</v>
      </c>
      <c r="J975" s="336"/>
      <c r="K975" s="336"/>
      <c r="L975" s="335"/>
      <c r="M975" s="335"/>
      <c r="N975" s="391"/>
      <c r="O975" s="391"/>
    </row>
    <row r="976" spans="1:15" ht="15" customHeight="1" x14ac:dyDescent="0.25">
      <c r="A976" s="46" t="s">
        <v>1874</v>
      </c>
      <c r="B976" s="47" t="s">
        <v>1840</v>
      </c>
      <c r="C976" s="47" t="s">
        <v>1860</v>
      </c>
      <c r="D976" s="47">
        <v>23</v>
      </c>
      <c r="E976" s="46" t="s">
        <v>3179</v>
      </c>
      <c r="F976" s="39" t="s">
        <v>1875</v>
      </c>
      <c r="G976" s="44">
        <v>0</v>
      </c>
      <c r="H976" s="44">
        <v>0</v>
      </c>
      <c r="I976" s="326" t="s">
        <v>1701</v>
      </c>
      <c r="J976" s="336"/>
      <c r="K976" s="336"/>
      <c r="L976" s="335"/>
      <c r="M976" s="335"/>
      <c r="N976" s="391"/>
      <c r="O976" s="391"/>
    </row>
    <row r="977" spans="1:15" ht="15" customHeight="1" x14ac:dyDescent="0.25">
      <c r="A977" s="46" t="s">
        <v>1876</v>
      </c>
      <c r="B977" s="47" t="s">
        <v>1840</v>
      </c>
      <c r="C977" s="47" t="s">
        <v>1860</v>
      </c>
      <c r="D977" s="47">
        <v>24</v>
      </c>
      <c r="E977" s="46" t="s">
        <v>3180</v>
      </c>
      <c r="F977" s="39" t="s">
        <v>1877</v>
      </c>
      <c r="G977" s="44">
        <v>0</v>
      </c>
      <c r="H977" s="44">
        <v>0</v>
      </c>
      <c r="I977" s="326" t="s">
        <v>1701</v>
      </c>
      <c r="J977" s="336"/>
      <c r="K977" s="336"/>
      <c r="L977" s="335"/>
      <c r="M977" s="335"/>
      <c r="N977" s="391"/>
      <c r="O977" s="391"/>
    </row>
    <row r="978" spans="1:15" ht="15" customHeight="1" x14ac:dyDescent="0.25">
      <c r="A978" s="46" t="s">
        <v>1878</v>
      </c>
      <c r="B978" s="47" t="s">
        <v>1840</v>
      </c>
      <c r="C978" s="47" t="s">
        <v>1860</v>
      </c>
      <c r="D978" s="47">
        <v>25</v>
      </c>
      <c r="E978" s="46" t="s">
        <v>3181</v>
      </c>
      <c r="F978" s="39" t="s">
        <v>1879</v>
      </c>
      <c r="G978" s="44">
        <v>0</v>
      </c>
      <c r="H978" s="44">
        <v>0</v>
      </c>
      <c r="I978" s="326" t="s">
        <v>1701</v>
      </c>
      <c r="J978" s="336"/>
      <c r="K978" s="336"/>
      <c r="L978" s="335"/>
      <c r="M978" s="335"/>
      <c r="N978" s="391"/>
      <c r="O978" s="391"/>
    </row>
    <row r="979" spans="1:15" ht="15" customHeight="1" x14ac:dyDescent="0.25">
      <c r="A979" s="46" t="s">
        <v>1880</v>
      </c>
      <c r="B979" s="47" t="s">
        <v>1840</v>
      </c>
      <c r="C979" s="47" t="s">
        <v>1860</v>
      </c>
      <c r="D979" s="47">
        <v>29</v>
      </c>
      <c r="E979" s="46" t="s">
        <v>3182</v>
      </c>
      <c r="F979" s="39" t="s">
        <v>1881</v>
      </c>
      <c r="G979" s="44">
        <v>0</v>
      </c>
      <c r="H979" s="44">
        <v>0</v>
      </c>
      <c r="I979" s="326" t="s">
        <v>1701</v>
      </c>
      <c r="J979" s="336"/>
      <c r="K979" s="336"/>
      <c r="L979" s="335"/>
      <c r="M979" s="335"/>
      <c r="N979" s="391"/>
      <c r="O979" s="391"/>
    </row>
    <row r="980" spans="1:15" ht="15" customHeight="1" x14ac:dyDescent="0.25">
      <c r="A980" s="46" t="s">
        <v>1882</v>
      </c>
      <c r="B980" s="47" t="s">
        <v>1840</v>
      </c>
      <c r="C980" s="47" t="s">
        <v>1883</v>
      </c>
      <c r="D980" s="47">
        <v>0</v>
      </c>
      <c r="E980" s="46" t="s">
        <v>3183</v>
      </c>
      <c r="F980" s="39" t="s">
        <v>1884</v>
      </c>
      <c r="G980" s="44">
        <v>0</v>
      </c>
      <c r="H980" s="44">
        <v>0</v>
      </c>
      <c r="I980" s="326" t="s">
        <v>1701</v>
      </c>
      <c r="J980" s="336"/>
      <c r="K980" s="336"/>
      <c r="L980" s="335"/>
      <c r="M980" s="335"/>
      <c r="N980" s="391"/>
      <c r="O980" s="391"/>
    </row>
    <row r="981" spans="1:15" ht="15" customHeight="1" x14ac:dyDescent="0.25">
      <c r="A981" s="46" t="s">
        <v>1885</v>
      </c>
      <c r="B981" s="47" t="s">
        <v>1840</v>
      </c>
      <c r="C981" s="47" t="s">
        <v>1883</v>
      </c>
      <c r="D981" s="47">
        <v>1</v>
      </c>
      <c r="E981" s="46" t="s">
        <v>3184</v>
      </c>
      <c r="F981" s="39" t="s">
        <v>1886</v>
      </c>
      <c r="G981" s="44">
        <v>0</v>
      </c>
      <c r="H981" s="44">
        <v>0</v>
      </c>
      <c r="I981" s="326" t="s">
        <v>1701</v>
      </c>
      <c r="J981" s="336"/>
      <c r="K981" s="336"/>
      <c r="L981" s="335"/>
      <c r="M981" s="335"/>
      <c r="N981" s="391"/>
      <c r="O981" s="391"/>
    </row>
    <row r="982" spans="1:15" ht="15" customHeight="1" x14ac:dyDescent="0.25">
      <c r="A982" s="46" t="s">
        <v>1887</v>
      </c>
      <c r="B982" s="47" t="s">
        <v>1840</v>
      </c>
      <c r="C982" s="47" t="s">
        <v>1883</v>
      </c>
      <c r="D982" s="47">
        <v>2</v>
      </c>
      <c r="E982" s="46" t="s">
        <v>3185</v>
      </c>
      <c r="F982" s="39" t="s">
        <v>1888</v>
      </c>
      <c r="G982" s="44">
        <v>0</v>
      </c>
      <c r="H982" s="44">
        <v>0</v>
      </c>
      <c r="I982" s="326" t="s">
        <v>1701</v>
      </c>
      <c r="J982" s="336"/>
      <c r="K982" s="336"/>
      <c r="L982" s="335"/>
      <c r="M982" s="335"/>
      <c r="N982" s="391"/>
      <c r="O982" s="391"/>
    </row>
    <row r="983" spans="1:15" ht="15" customHeight="1" x14ac:dyDescent="0.25">
      <c r="A983" s="46" t="s">
        <v>1889</v>
      </c>
      <c r="B983" s="47" t="s">
        <v>1840</v>
      </c>
      <c r="C983" s="47" t="s">
        <v>1883</v>
      </c>
      <c r="D983" s="47">
        <v>3</v>
      </c>
      <c r="E983" s="46" t="s">
        <v>3186</v>
      </c>
      <c r="F983" s="39" t="s">
        <v>1890</v>
      </c>
      <c r="G983" s="44">
        <v>0</v>
      </c>
      <c r="H983" s="44">
        <v>0</v>
      </c>
      <c r="I983" s="326" t="s">
        <v>1701</v>
      </c>
      <c r="J983" s="336"/>
      <c r="K983" s="336"/>
      <c r="L983" s="335"/>
      <c r="M983" s="335"/>
      <c r="N983" s="391"/>
      <c r="O983" s="391"/>
    </row>
    <row r="984" spans="1:15" ht="15" customHeight="1" x14ac:dyDescent="0.25">
      <c r="A984" s="46" t="s">
        <v>1891</v>
      </c>
      <c r="B984" s="47" t="s">
        <v>1840</v>
      </c>
      <c r="C984" s="47" t="s">
        <v>1883</v>
      </c>
      <c r="D984" s="47">
        <v>4</v>
      </c>
      <c r="E984" s="46" t="s">
        <v>3187</v>
      </c>
      <c r="F984" s="39" t="s">
        <v>1892</v>
      </c>
      <c r="G984" s="44">
        <v>0</v>
      </c>
      <c r="H984" s="44">
        <v>0</v>
      </c>
      <c r="I984" s="326" t="s">
        <v>1701</v>
      </c>
      <c r="J984" s="336"/>
      <c r="K984" s="336"/>
      <c r="L984" s="335"/>
      <c r="M984" s="335"/>
      <c r="N984" s="391"/>
      <c r="O984" s="391"/>
    </row>
    <row r="985" spans="1:15" ht="15" customHeight="1" x14ac:dyDescent="0.25">
      <c r="A985" s="46" t="s">
        <v>1893</v>
      </c>
      <c r="B985" s="47" t="s">
        <v>1840</v>
      </c>
      <c r="C985" s="47" t="s">
        <v>1883</v>
      </c>
      <c r="D985" s="47">
        <v>9</v>
      </c>
      <c r="E985" s="46" t="s">
        <v>3188</v>
      </c>
      <c r="F985" s="39" t="s">
        <v>1894</v>
      </c>
      <c r="G985" s="44">
        <v>0</v>
      </c>
      <c r="H985" s="44">
        <v>0</v>
      </c>
      <c r="I985" s="326" t="s">
        <v>1701</v>
      </c>
      <c r="J985" s="336"/>
      <c r="K985" s="336"/>
      <c r="L985" s="335"/>
      <c r="M985" s="335"/>
      <c r="N985" s="391"/>
      <c r="O985" s="391"/>
    </row>
    <row r="986" spans="1:15" ht="15" customHeight="1" x14ac:dyDescent="0.25">
      <c r="A986" s="46" t="s">
        <v>1895</v>
      </c>
      <c r="B986" s="47" t="s">
        <v>1896</v>
      </c>
      <c r="C986" s="47" t="s">
        <v>1897</v>
      </c>
      <c r="D986" s="47">
        <v>0</v>
      </c>
      <c r="E986" s="46" t="s">
        <v>3189</v>
      </c>
      <c r="F986" s="39" t="s">
        <v>1903</v>
      </c>
      <c r="G986" s="44">
        <v>0</v>
      </c>
      <c r="H986" s="44">
        <v>1</v>
      </c>
      <c r="I986" s="326" t="s">
        <v>1701</v>
      </c>
      <c r="J986" s="336"/>
      <c r="K986" s="336"/>
      <c r="L986" s="335"/>
      <c r="M986" s="335"/>
      <c r="N986" s="391" t="s">
        <v>3438</v>
      </c>
      <c r="O986" s="391"/>
    </row>
    <row r="987" spans="1:15" ht="15" customHeight="1" x14ac:dyDescent="0.25">
      <c r="A987" s="46" t="s">
        <v>1898</v>
      </c>
      <c r="B987" s="47" t="s">
        <v>1896</v>
      </c>
      <c r="C987" s="47" t="s">
        <v>1899</v>
      </c>
      <c r="D987" s="47">
        <v>0</v>
      </c>
      <c r="E987" s="46" t="s">
        <v>3190</v>
      </c>
      <c r="F987" s="39" t="s">
        <v>1900</v>
      </c>
      <c r="G987" s="44">
        <v>0</v>
      </c>
      <c r="H987" s="44">
        <v>1</v>
      </c>
      <c r="I987" s="326" t="s">
        <v>1701</v>
      </c>
      <c r="J987" s="336"/>
      <c r="K987" s="336"/>
      <c r="L987" s="335"/>
      <c r="M987" s="335"/>
      <c r="N987" s="391" t="s">
        <v>3438</v>
      </c>
      <c r="O987" s="391"/>
    </row>
    <row r="988" spans="1:15" ht="15" customHeight="1" x14ac:dyDescent="0.25">
      <c r="A988" s="46" t="s">
        <v>1901</v>
      </c>
      <c r="B988" s="47" t="s">
        <v>1896</v>
      </c>
      <c r="C988" s="47" t="s">
        <v>1899</v>
      </c>
      <c r="D988" s="47">
        <v>10</v>
      </c>
      <c r="E988" s="46" t="s">
        <v>3191</v>
      </c>
      <c r="F988" s="39" t="s">
        <v>3319</v>
      </c>
      <c r="G988" s="44">
        <v>0</v>
      </c>
      <c r="H988" s="44">
        <v>1</v>
      </c>
      <c r="I988" s="326" t="s">
        <v>1701</v>
      </c>
      <c r="J988" s="336"/>
      <c r="K988" s="336"/>
      <c r="L988" s="335"/>
      <c r="M988" s="335"/>
      <c r="N988" s="391" t="s">
        <v>3438</v>
      </c>
      <c r="O988" s="391"/>
    </row>
    <row r="989" spans="1:15" ht="15" customHeight="1" x14ac:dyDescent="0.25">
      <c r="A989" s="46" t="s">
        <v>1902</v>
      </c>
      <c r="B989" s="47" t="s">
        <v>1896</v>
      </c>
      <c r="C989" s="47" t="s">
        <v>1899</v>
      </c>
      <c r="D989" s="47">
        <v>20</v>
      </c>
      <c r="E989" s="46" t="s">
        <v>3192</v>
      </c>
      <c r="F989" s="39" t="s">
        <v>3320</v>
      </c>
      <c r="G989" s="44">
        <v>0</v>
      </c>
      <c r="H989" s="44">
        <v>1</v>
      </c>
      <c r="I989" s="326" t="s">
        <v>1701</v>
      </c>
      <c r="J989" s="336"/>
      <c r="K989" s="336"/>
      <c r="L989" s="335"/>
      <c r="M989" s="335"/>
      <c r="N989" s="391" t="s">
        <v>3438</v>
      </c>
      <c r="O989" s="391"/>
    </row>
    <row r="990" spans="1:15" ht="15" customHeight="1" x14ac:dyDescent="0.25">
      <c r="A990" s="46" t="s">
        <v>1904</v>
      </c>
      <c r="B990" s="47" t="s">
        <v>1905</v>
      </c>
      <c r="C990" s="47" t="s">
        <v>1906</v>
      </c>
      <c r="D990" s="47">
        <v>0</v>
      </c>
      <c r="E990" s="46" t="s">
        <v>3193</v>
      </c>
      <c r="F990" s="43" t="s">
        <v>1907</v>
      </c>
      <c r="G990" s="48">
        <v>1</v>
      </c>
      <c r="H990" s="48">
        <v>1</v>
      </c>
      <c r="I990" s="326" t="s">
        <v>1701</v>
      </c>
      <c r="J990" s="336"/>
      <c r="K990" s="336"/>
      <c r="L990" s="335"/>
      <c r="M990" s="335"/>
      <c r="N990" s="391" t="s">
        <v>3439</v>
      </c>
      <c r="O990" s="391" t="s">
        <v>3440</v>
      </c>
    </row>
    <row r="991" spans="1:15" x14ac:dyDescent="0.25">
      <c r="M991" s="401"/>
      <c r="N991" s="401"/>
      <c r="O991" s="401"/>
    </row>
    <row r="992" spans="1:15" x14ac:dyDescent="0.25">
      <c r="O992" s="400"/>
    </row>
  </sheetData>
  <sheetProtection selectLockedCells="1" selectUnlockedCells="1"/>
  <mergeCells count="9">
    <mergeCell ref="U48:Z48"/>
    <mergeCell ref="Q13:S13"/>
    <mergeCell ref="A9:F9"/>
    <mergeCell ref="I9:J9"/>
    <mergeCell ref="Q11:S11"/>
    <mergeCell ref="Q12:S12"/>
    <mergeCell ref="Q21:T21"/>
    <mergeCell ref="Q25:T25"/>
    <mergeCell ref="Q31:T31"/>
  </mergeCells>
  <pageMargins left="0.7" right="0.7" top="0.75" bottom="0.75" header="0.3" footer="0.3"/>
  <pageSetup paperSize="9" scale="17" fitToHeight="0" orientation="landscape" r:id="rId1"/>
  <ignoredErrors>
    <ignoredError sqref="D12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1"/>
  <sheetViews>
    <sheetView topLeftCell="A7" workbookViewId="0">
      <selection activeCell="A12" sqref="A12"/>
    </sheetView>
  </sheetViews>
  <sheetFormatPr defaultRowHeight="15" x14ac:dyDescent="0.25"/>
  <cols>
    <col min="1" max="1" width="16.42578125" customWidth="1"/>
    <col min="2" max="2" width="9.85546875" customWidth="1"/>
    <col min="3" max="3" width="38.85546875" customWidth="1"/>
    <col min="4" max="4" width="15" customWidth="1"/>
    <col min="5" max="5" width="34.7109375" customWidth="1"/>
  </cols>
  <sheetData>
    <row r="2" spans="1:5" ht="21.75" customHeight="1" x14ac:dyDescent="0.25">
      <c r="A2" s="691" t="s">
        <v>3461</v>
      </c>
      <c r="B2" s="691" t="s">
        <v>3462</v>
      </c>
      <c r="C2" s="691" t="s">
        <v>3463</v>
      </c>
      <c r="D2" s="691" t="s">
        <v>3464</v>
      </c>
      <c r="E2" s="691" t="s">
        <v>3465</v>
      </c>
    </row>
    <row r="3" spans="1:5" x14ac:dyDescent="0.25">
      <c r="A3" s="692" t="s">
        <v>3466</v>
      </c>
      <c r="B3" s="693">
        <v>43125</v>
      </c>
      <c r="C3" s="709" t="s">
        <v>3467</v>
      </c>
      <c r="D3" s="694">
        <v>43125</v>
      </c>
      <c r="E3" s="695" t="s">
        <v>3468</v>
      </c>
    </row>
    <row r="4" spans="1:5" ht="75" x14ac:dyDescent="0.25">
      <c r="A4" s="696"/>
      <c r="B4" s="697"/>
      <c r="C4" s="710"/>
      <c r="D4" s="694">
        <v>43130</v>
      </c>
      <c r="E4" s="695" t="s">
        <v>3469</v>
      </c>
    </row>
    <row r="5" spans="1:5" x14ac:dyDescent="0.25">
      <c r="A5" s="696"/>
      <c r="B5" s="697"/>
      <c r="C5" s="710"/>
      <c r="D5" s="698">
        <v>43140</v>
      </c>
      <c r="E5" s="699" t="s">
        <v>3470</v>
      </c>
    </row>
    <row r="6" spans="1:5" x14ac:dyDescent="0.25">
      <c r="A6" s="696"/>
      <c r="B6" s="697"/>
      <c r="C6" s="710"/>
      <c r="D6" s="700"/>
      <c r="E6" s="701"/>
    </row>
    <row r="7" spans="1:5" x14ac:dyDescent="0.25">
      <c r="A7" s="696"/>
      <c r="B7" s="697"/>
      <c r="C7" s="710"/>
      <c r="D7" s="698">
        <v>43153</v>
      </c>
      <c r="E7" s="699" t="s">
        <v>3471</v>
      </c>
    </row>
    <row r="8" spans="1:5" x14ac:dyDescent="0.25">
      <c r="A8" s="702"/>
      <c r="B8" s="703"/>
      <c r="C8" s="711"/>
      <c r="D8" s="700"/>
      <c r="E8" s="701"/>
    </row>
    <row r="9" spans="1:5" ht="405" x14ac:dyDescent="0.25">
      <c r="A9" s="704" t="s">
        <v>3472</v>
      </c>
      <c r="B9" s="705">
        <v>43235</v>
      </c>
      <c r="C9" s="712" t="s">
        <v>3473</v>
      </c>
      <c r="D9" s="706">
        <v>43238</v>
      </c>
      <c r="E9" s="707" t="s">
        <v>3474</v>
      </c>
    </row>
    <row r="10" spans="1:5" ht="30" x14ac:dyDescent="0.25">
      <c r="A10" s="704" t="s">
        <v>3475</v>
      </c>
      <c r="B10" s="705">
        <v>43242</v>
      </c>
      <c r="C10" s="708" t="s">
        <v>3476</v>
      </c>
      <c r="D10" s="706">
        <v>43243</v>
      </c>
      <c r="E10" s="707" t="s">
        <v>3474</v>
      </c>
    </row>
    <row r="11" spans="1:5" ht="45" x14ac:dyDescent="0.25">
      <c r="A11" s="704" t="s">
        <v>3479</v>
      </c>
      <c r="B11" s="705">
        <v>43244</v>
      </c>
      <c r="C11" s="708" t="s">
        <v>3477</v>
      </c>
      <c r="D11" s="706">
        <v>43291</v>
      </c>
      <c r="E11" s="707" t="s">
        <v>3478</v>
      </c>
    </row>
  </sheetData>
  <mergeCells count="7">
    <mergeCell ref="A3:A8"/>
    <mergeCell ref="B3:B8"/>
    <mergeCell ref="C3:C8"/>
    <mergeCell ref="D5:D6"/>
    <mergeCell ref="E5:E6"/>
    <mergeCell ref="D7:D8"/>
    <mergeCell ref="E7:E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6F66DE57AD04547B14CEA690670CEFA" ma:contentTypeVersion="1" ma:contentTypeDescription="Create a new document." ma:contentTypeScope="" ma:versionID="671282e98219592874ef06623427d487">
  <xsd:schema xmlns:xsd="http://www.w3.org/2001/XMLSchema" xmlns:xs="http://www.w3.org/2001/XMLSchema" xmlns:p="http://schemas.microsoft.com/office/2006/metadata/properties" xmlns:ns2="cc1bae78-4333-4ddf-b08b-bd286aa6bb3e" targetNamespace="http://schemas.microsoft.com/office/2006/metadata/properties" ma:root="true" ma:fieldsID="d7195e410b2ccd3c59a66995846f7e82" ns2:_="">
    <xsd:import namespace="cc1bae78-4333-4ddf-b08b-bd286aa6bb3e"/>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1bae78-4333-4ddf-b08b-bd286aa6bb3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76C561-4683-4FA4-87E6-6E23677A1347}">
  <ds:schemaRefs>
    <ds:schemaRef ds:uri="http://schemas.openxmlformats.org/package/2006/metadata/core-properties"/>
    <ds:schemaRef ds:uri="http://purl.org/dc/terms/"/>
    <ds:schemaRef ds:uri="http://www.w3.org/XML/1998/namespace"/>
    <ds:schemaRef ds:uri="http://schemas.microsoft.com/office/infopath/2007/PartnerControls"/>
    <ds:schemaRef ds:uri="http://purl.org/dc/elements/1.1/"/>
    <ds:schemaRef ds:uri="http://schemas.microsoft.com/office/2006/documentManagement/types"/>
    <ds:schemaRef ds:uri="http://purl.org/dc/dcmitype/"/>
    <ds:schemaRef ds:uri="cc1bae78-4333-4ddf-b08b-bd286aa6bb3e"/>
    <ds:schemaRef ds:uri="http://schemas.microsoft.com/office/2006/metadata/properties"/>
  </ds:schemaRefs>
</ds:datastoreItem>
</file>

<file path=customXml/itemProps2.xml><?xml version="1.0" encoding="utf-8"?>
<ds:datastoreItem xmlns:ds="http://schemas.openxmlformats.org/officeDocument/2006/customXml" ds:itemID="{F9ACB83B-B24B-4A06-8E10-D0C180B6A1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1bae78-4333-4ddf-b08b-bd286aa6bb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699D26-FA26-4316-AA59-D59DA68983B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20</vt:i4>
      </vt:variant>
    </vt:vector>
  </HeadingPairs>
  <TitlesOfParts>
    <vt:vector size="29" baseType="lpstr">
      <vt:lpstr>Obrazac 1a</vt:lpstr>
      <vt:lpstr>Obrazac 1b</vt:lpstr>
      <vt:lpstr>Obrazac 2</vt:lpstr>
      <vt:lpstr>Obrazac 3</vt:lpstr>
      <vt:lpstr>Obrazac 4</vt:lpstr>
      <vt:lpstr>Popis popratne dokumentacije</vt:lpstr>
      <vt:lpstr>Obrazac 4 - rekapitualcija</vt:lpstr>
      <vt:lpstr>Pomocni</vt:lpstr>
      <vt:lpstr>Verzije</vt:lpstr>
      <vt:lpstr>DANE</vt:lpstr>
      <vt:lpstr>DANE2</vt:lpstr>
      <vt:lpstr>DANE3</vt:lpstr>
      <vt:lpstr>Informiranje</vt:lpstr>
      <vt:lpstr>Lokacija</vt:lpstr>
      <vt:lpstr>Namjena</vt:lpstr>
      <vt:lpstr>NKD</vt:lpstr>
      <vt:lpstr>Potpore</vt:lpstr>
      <vt:lpstr>Potpore2</vt:lpstr>
      <vt:lpstr>'Obrazac 1a'!Print_Area</vt:lpstr>
      <vt:lpstr>'Obrazac 2'!Print_Area</vt:lpstr>
      <vt:lpstr>'Obrazac 3'!Print_Area</vt:lpstr>
      <vt:lpstr>'Obrazac 4'!Print_Area</vt:lpstr>
      <vt:lpstr>'Obrazac 4 - rekapitualcija'!Print_Area</vt:lpstr>
      <vt:lpstr>'Popis popratne dokumentacije'!Print_Area</vt:lpstr>
      <vt:lpstr>'Obrazac 4 - rekapitualcija'!Print_Titles</vt:lpstr>
      <vt:lpstr>RH</vt:lpstr>
      <vt:lpstr>SPV</vt:lpstr>
      <vt:lpstr>STATUSPOTPORE</vt:lpstr>
      <vt:lpstr>Županije</vt:lpstr>
    </vt:vector>
  </TitlesOfParts>
  <Company>ZABA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Katarina Milas</dc:creator>
  <cp:lastModifiedBy>Petrac Katarina ES</cp:lastModifiedBy>
  <cp:lastPrinted>2018-05-14T08:46:43Z</cp:lastPrinted>
  <dcterms:created xsi:type="dcterms:W3CDTF">2017-09-20T12:29:05Z</dcterms:created>
  <dcterms:modified xsi:type="dcterms:W3CDTF">2018-07-10T10:42:13Z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b38dc69a-94e8-43d7-847d-02a9a749663b</vt:lpwstr>
  </property>
  <property fmtid="{D5CDD505-2E9C-101B-9397-08002B2CF9AE}" pid="3" name="ContentTypeId">
    <vt:lpwstr>0x010100B6F66DE57AD04547B14CEA690670CEFA</vt:lpwstr>
  </property>
  <property fmtid="{D5CDD505-2E9C-101B-9397-08002B2CF9AE}" pid="4" name="Classification">
    <vt:lpwstr>TITUS_BL</vt:lpwstr>
  </property>
</Properties>
</file>